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05" yWindow="-105" windowWidth="23250" windowHeight="12450"/>
  </bookViews>
  <sheets>
    <sheet name="ienemumi-izdevumi" sheetId="1" r:id="rId1"/>
    <sheet name="Kopsavilk pēc funkc.kat.un EKK" sheetId="2" r:id="rId2"/>
    <sheet name="Kopsav. ziedoj. pa funkc. _ EKK" sheetId="3" r:id="rId3"/>
    <sheet name="Dotāc_Autoc_indik_plans" sheetId="4" r:id="rId4"/>
  </sheets>
  <externalReferences>
    <externalReference r:id="rId5"/>
  </externalReferences>
  <definedNames>
    <definedName name="__xlnm.Print_Area_1">#REF!</definedName>
    <definedName name="__xlnm.Print_Titles_1">#REF!</definedName>
    <definedName name="_xlnm._FilterDatabase" localSheetId="0" hidden="1">'ienemumi-izdevumi'!$A$52:$H$143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2" l="1"/>
  <c r="D301" i="1" l="1"/>
  <c r="D293" i="1"/>
  <c r="G301" i="1"/>
  <c r="F301" i="1"/>
  <c r="E301" i="1"/>
  <c r="G293" i="1"/>
  <c r="F293" i="1"/>
  <c r="E293" i="1"/>
  <c r="C140" i="1" l="1"/>
  <c r="G276" i="1" l="1"/>
  <c r="F276" i="1"/>
  <c r="E276" i="1"/>
  <c r="D276" i="1"/>
  <c r="C276" i="1"/>
  <c r="G268" i="1"/>
  <c r="F268" i="1"/>
  <c r="E268" i="1"/>
  <c r="D268" i="1"/>
  <c r="C262" i="1"/>
  <c r="C268" i="1" s="1"/>
  <c r="G261" i="1"/>
  <c r="F261" i="1"/>
  <c r="D261" i="1"/>
  <c r="E260" i="1"/>
  <c r="E261" i="1" s="1"/>
  <c r="C259" i="1"/>
  <c r="C261" i="1" s="1"/>
  <c r="G215" i="1"/>
  <c r="F215" i="1"/>
  <c r="D215" i="1"/>
  <c r="E214" i="1"/>
  <c r="C214" i="1"/>
  <c r="E212" i="1"/>
  <c r="C209" i="1"/>
  <c r="G203" i="1"/>
  <c r="F203" i="1"/>
  <c r="E203" i="1"/>
  <c r="D203" i="1"/>
  <c r="C200" i="1"/>
  <c r="C203" i="1" s="1"/>
  <c r="G199" i="1"/>
  <c r="F199" i="1"/>
  <c r="D199" i="1"/>
  <c r="C199" i="1"/>
  <c r="E197" i="1"/>
  <c r="E199" i="1" s="1"/>
  <c r="G186" i="1"/>
  <c r="F186" i="1"/>
  <c r="E186" i="1"/>
  <c r="D186" i="1"/>
  <c r="C186" i="1"/>
  <c r="G184" i="1"/>
  <c r="F184" i="1"/>
  <c r="E184" i="1"/>
  <c r="D184" i="1"/>
  <c r="C184" i="1"/>
  <c r="G173" i="1"/>
  <c r="F173" i="1"/>
  <c r="E173" i="1"/>
  <c r="D173" i="1"/>
  <c r="C173" i="1"/>
  <c r="G171" i="1"/>
  <c r="F171" i="1"/>
  <c r="E171" i="1"/>
  <c r="D171" i="1"/>
  <c r="C171" i="1"/>
  <c r="G169" i="1"/>
  <c r="F169" i="1"/>
  <c r="D169" i="1"/>
  <c r="C166" i="1"/>
  <c r="C169" i="1" s="1"/>
  <c r="E161" i="1"/>
  <c r="E157" i="1"/>
  <c r="G140" i="1"/>
  <c r="F140" i="1"/>
  <c r="E140" i="1"/>
  <c r="D140" i="1"/>
  <c r="G125" i="1"/>
  <c r="F125" i="1"/>
  <c r="E125" i="1"/>
  <c r="D125" i="1"/>
  <c r="C125" i="1"/>
  <c r="G117" i="1"/>
  <c r="F117" i="1"/>
  <c r="E117" i="1"/>
  <c r="D117" i="1"/>
  <c r="C117" i="1"/>
  <c r="G115" i="1"/>
  <c r="F115" i="1"/>
  <c r="E115" i="1"/>
  <c r="D115" i="1"/>
  <c r="C115" i="1"/>
  <c r="G112" i="1"/>
  <c r="F112" i="1"/>
  <c r="E112" i="1"/>
  <c r="D112" i="1"/>
  <c r="C74" i="1"/>
  <c r="C112" i="1" s="1"/>
  <c r="G73" i="1"/>
  <c r="F73" i="1"/>
  <c r="E73" i="1"/>
  <c r="D73" i="1"/>
  <c r="C73" i="1"/>
  <c r="G52" i="1"/>
  <c r="F52" i="1"/>
  <c r="E52" i="1"/>
  <c r="D52" i="1"/>
  <c r="C52" i="1"/>
  <c r="G50" i="1"/>
  <c r="F50" i="1"/>
  <c r="E50" i="1"/>
  <c r="D50" i="1"/>
  <c r="C50" i="1"/>
  <c r="G45" i="1"/>
  <c r="F45" i="1"/>
  <c r="E45" i="1"/>
  <c r="D45" i="1"/>
  <c r="C45" i="1"/>
  <c r="G42" i="1"/>
  <c r="F42" i="1"/>
  <c r="E42" i="1"/>
  <c r="D42" i="1"/>
  <c r="C42" i="1"/>
  <c r="G39" i="1"/>
  <c r="F39" i="1"/>
  <c r="E39" i="1"/>
  <c r="D39" i="1"/>
  <c r="C39" i="1"/>
  <c r="G32" i="1"/>
  <c r="F32" i="1"/>
  <c r="E32" i="1"/>
  <c r="D32" i="1"/>
  <c r="C32" i="1"/>
  <c r="G27" i="1"/>
  <c r="F27" i="1"/>
  <c r="E27" i="1"/>
  <c r="D27" i="1"/>
  <c r="C27" i="1"/>
  <c r="G25" i="1"/>
  <c r="F25" i="1"/>
  <c r="E25" i="1"/>
  <c r="D25" i="1"/>
  <c r="C25" i="1"/>
  <c r="G22" i="1"/>
  <c r="F22" i="1"/>
  <c r="E22" i="1"/>
  <c r="D22" i="1"/>
  <c r="C22" i="1"/>
  <c r="G20" i="1"/>
  <c r="F20" i="1"/>
  <c r="E20" i="1"/>
  <c r="D20" i="1"/>
  <c r="C20" i="1"/>
  <c r="G18" i="1"/>
  <c r="F18" i="1"/>
  <c r="E18" i="1"/>
  <c r="D18" i="1"/>
  <c r="C18" i="1"/>
  <c r="G15" i="1"/>
  <c r="F15" i="1"/>
  <c r="E15" i="1"/>
  <c r="D15" i="1"/>
  <c r="C15" i="1"/>
  <c r="G12" i="1"/>
  <c r="F12" i="1"/>
  <c r="E12" i="1"/>
  <c r="D12" i="1"/>
  <c r="C12" i="1"/>
  <c r="G9" i="1"/>
  <c r="F9" i="1"/>
  <c r="E9" i="1"/>
  <c r="D9" i="1"/>
  <c r="C9" i="1"/>
  <c r="C215" i="1" l="1"/>
  <c r="F269" i="1"/>
  <c r="G269" i="1"/>
  <c r="G126" i="1"/>
  <c r="G143" i="1" s="1"/>
  <c r="F126" i="1"/>
  <c r="F143" i="1" s="1"/>
  <c r="E215" i="1"/>
  <c r="E169" i="1"/>
  <c r="E126" i="1"/>
  <c r="E143" i="1" s="1"/>
  <c r="D126" i="1"/>
  <c r="D143" i="1" s="1"/>
  <c r="C126" i="1"/>
  <c r="C143" i="1" s="1"/>
  <c r="D269" i="1"/>
  <c r="G277" i="1"/>
  <c r="C269" i="1"/>
  <c r="C277" i="1"/>
  <c r="F277" i="1"/>
  <c r="D277" i="1"/>
  <c r="C279" i="1" l="1"/>
  <c r="E269" i="1"/>
  <c r="G279" i="1"/>
  <c r="E277" i="1"/>
  <c r="E279" i="1" s="1"/>
  <c r="F279" i="1"/>
  <c r="D279" i="1"/>
</calcChain>
</file>

<file path=xl/sharedStrings.xml><?xml version="1.0" encoding="utf-8"?>
<sst xmlns="http://schemas.openxmlformats.org/spreadsheetml/2006/main" count="718" uniqueCount="474">
  <si>
    <t>Ķekavas novada domes</t>
  </si>
  <si>
    <t>PAMATBUDŽETS - IEŅĒMUMI</t>
  </si>
  <si>
    <t>Kods</t>
  </si>
  <si>
    <t>Nosaukums</t>
  </si>
  <si>
    <t>2024.izpilde</t>
  </si>
  <si>
    <t>2025.izpilde</t>
  </si>
  <si>
    <t>2026.plāns</t>
  </si>
  <si>
    <t>2027.plāns</t>
  </si>
  <si>
    <t>2028.plāns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</si>
  <si>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</si>
  <si>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</si>
  <si>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</si>
  <si>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</si>
  <si>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</si>
  <si>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</si>
  <si>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</si>
  <si>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</si>
  <si>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</si>
  <si>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</si>
  <si>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</si>
  <si>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</si>
  <si>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</si>
  <si>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</si>
  <si>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</si>
  <si>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</si>
  <si>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4.1.2.0.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</si>
  <si>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</si>
  <si>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</si>
  <si>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</si>
  <si>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</si>
  <si>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</si>
  <si>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</si>
  <si>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</si>
  <si>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</si>
  <si>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</si>
  <si>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</si>
  <si>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</si>
  <si>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</si>
  <si>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</si>
  <si>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</si>
  <si>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</si>
  <si>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</si>
  <si>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</si>
  <si>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9.2.9.3</t>
  </si>
  <si>
    <t xml:space="preserve">Valsts nodeva par zemes dzīļu izmantošanas licenci </t>
  </si>
  <si>
    <t>9.2.0.0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</si>
  <si>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</si>
  <si>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</si>
  <si>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</si>
  <si>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</si>
  <si>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</si>
  <si>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</si>
  <si>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</si>
  <si>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</si>
  <si>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</si>
  <si>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</si>
  <si>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</si>
  <si>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</si>
  <si>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</si>
  <si>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</si>
  <si>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</si>
  <si>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</si>
  <si>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</si>
  <si>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</si>
  <si>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</si>
  <si>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</si>
  <si>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</si>
  <si>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</si>
  <si>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</si>
  <si>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</si>
  <si>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10.1.5.0</t>
  </si>
  <si>
    <t>Naudas sodi, ko uzliek par pārkāpumiem ceļu satiksmē</t>
  </si>
  <si>
    <t>10.1.0.0.</t>
  </si>
  <si>
    <t>12.2.3.0</t>
  </si>
  <si>
    <t>Zvejas licences</t>
  </si>
  <si>
    <t>12.3.9.0</t>
  </si>
  <si>
    <t>Līgumsodi un procentu maksājumi par saistību neizpildi</t>
  </si>
  <si>
    <t>12.0.0.0.</t>
  </si>
  <si>
    <t>13.1.0.0.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</si>
  <si>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</si>
  <si>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</si>
  <si>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</si>
  <si>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</si>
  <si>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</si>
  <si>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</si>
  <si>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</si>
  <si>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13.0.0.0.</t>
  </si>
  <si>
    <t>17.2.0.0.</t>
  </si>
  <si>
    <t>Līdzfinansējums remigrācijas konkursam</t>
  </si>
  <si>
    <t>17.0.0.0.</t>
  </si>
  <si>
    <t>18.6.2.0.</t>
  </si>
  <si>
    <t>Pašvald.budžetā saņemtā valsts budžeta dotācija (brīvpusdienas)</t>
  </si>
  <si>
    <t>18.6.2.0</t>
  </si>
  <si>
    <t>Mērķdotācijas pedagogu atalgojumam, māc.grām, interešu izgl., tautas kolekt.</t>
  </si>
  <si>
    <t>Mērķdotācija maznodrošinātiem iedz.un asistentiem(soc.dienests Ķekava)</t>
  </si>
  <si>
    <t>Pārējās valsts dotācijas Sociālajam dienestam</t>
  </si>
  <si>
    <t>Nacionālā veselības dienesta finansējums - Ārstniecisko pakalpojumu nodaļa</t>
  </si>
  <si>
    <t>Programma "Latvijas skolas soma"</t>
  </si>
  <si>
    <t>Valsts mērķdotācija Latvijas skolu jaunatnes dziesmu un deju svētkiem</t>
  </si>
  <si>
    <t>EKII proj. "Siltumnīcefekta gāzu emisiju samazināš.Ķekavas pašv. Apgaism.infrastruktūrā"</t>
  </si>
  <si>
    <t>EKKI proj. "Siltumnīcefekta gāzu emisiju samazināšanas pasākumi Ķekavas novada pašvaldības policijas ēkā"</t>
  </si>
  <si>
    <t>Dotācija autoceļiem</t>
  </si>
  <si>
    <t>Līdzfinansējums Klientu apkalpošanas centram</t>
  </si>
  <si>
    <t>Valsts finansējums Vēlēšanu komisijas darbam</t>
  </si>
  <si>
    <t>IZM mērķdotācija asistenta pakalp.nodrošināšanai pers.ar invaliditāti</t>
  </si>
  <si>
    <t>valsts finansējums Ukrainas bēgļu atbalstam nometņu dotācija</t>
  </si>
  <si>
    <t>IZM finansējums pedagogu profesionālās kompetences pilnveidei par vardarbības novēršanas un labbūtības veicināšanas pasākumiem</t>
  </si>
  <si>
    <t>Projekts Atbalsts izglītības iestāžu pašpārvalžu attīstībai programmas "Kontakts" iniciatīvu projektu īstenošanai</t>
  </si>
  <si>
    <t>Projekts - Ķekavas novada jaunatnes politikas plānošanas dokumentu izstrāde</t>
  </si>
  <si>
    <t>Ķekavas novada centrālās bibliotēkas projekts</t>
  </si>
  <si>
    <t>VARAM finansējums atbalsts mājsaimniecībām apkures izdevumu kompensēšanai</t>
  </si>
  <si>
    <t>VARAM finansējums  Ukrainas bēgļu atbalstam</t>
  </si>
  <si>
    <t>VARAM finansējums projektam- Piekļuves veicināšana ūdens tūrisma aktivitātēm (RIVERWAYS II / Upesceļi II)</t>
  </si>
  <si>
    <t>Mērķdotācija dažādiem projektiem</t>
  </si>
  <si>
    <t>18.6.3.0.</t>
  </si>
  <si>
    <t>ES finansējums Soc.dienesta projektiem</t>
  </si>
  <si>
    <t>ES finansējums SAC (kompensācija par supervīzijām)</t>
  </si>
  <si>
    <t>Projekts Zaļā pārkārtošanās mazpilsētās pie transporta koridoriem(EcoCore)</t>
  </si>
  <si>
    <t xml:space="preserve">Proj. Līdzāspastāv. un atvērtas pārvaldības aģenti (Agents of Co-existence) </t>
  </si>
  <si>
    <t>Projekts - Administratīvās spējas - būtisks labas pārvaldības rīks (Ad_Cap4Good_Gov)</t>
  </si>
  <si>
    <t>Projekts - Publisko un korporatīvo ilgtspējas mērķu saskaņošana (ACROSS)</t>
  </si>
  <si>
    <t>Projekts - Piekļuves veicināšana ūdens tūrisma aktivitātēm (RIVERWAYS II / Upesceļi II)</t>
  </si>
  <si>
    <t>ERAF finans. pašvaldības ēku  energoefektivitātes paaugstināšanai</t>
  </si>
  <si>
    <t>Projekts - Patvēruma vietu pielāgošana un aprīkošana civilās aizsardzības mērķiem Ķekavas novadā</t>
  </si>
  <si>
    <t>ERAF finansējums Ķekavas sporta kluba ēkas energoefektivitātes paaugstināšanai</t>
  </si>
  <si>
    <t>Modernizācijas fonda finansējums atjaunīgo energoresursu iekārtu uzstādīšanai Ķekavas novada pašvaldības ēkās</t>
  </si>
  <si>
    <t>ERAF ANM projekta finansējums (ceļu projekti)</t>
  </si>
  <si>
    <t>ES līdzfinansējums Pašvaldības nozīmes koplietošanas ūdensnoteces,  atjaunošanai Odukalnā, Ķekavas pagastā, Ķekavas novadā</t>
  </si>
  <si>
    <t xml:space="preserve">ES līdzfinansējums Veselības veicināšanai un profilaksei Ķekavas novadā </t>
  </si>
  <si>
    <t>Ķekavas novada sporta centra projekti</t>
  </si>
  <si>
    <t>ERASMUS projekti izglītības iestādēs</t>
  </si>
  <si>
    <t>Baldones vidusskolas projekti</t>
  </si>
  <si>
    <t>Baložu vidusskolas projekti</t>
  </si>
  <si>
    <t>Daugmales pamatskolas projekti</t>
  </si>
  <si>
    <t>Pļavniekkalna sākumskolas projekti</t>
  </si>
  <si>
    <t>18.6.3.0</t>
  </si>
  <si>
    <t>PII Ieviņa projekti</t>
  </si>
  <si>
    <t>Projekts - Personu mobilitātes mācību nolūkos (ERASMUS +, Nr.2024-1-LV01-KA121-SCH-000225063)</t>
  </si>
  <si>
    <t>Projekts - Personu mobilitātes mācību nolūkos (ERASMUS+, Nr.2025-1-LV01-KA121-SCH-000336532)</t>
  </si>
  <si>
    <t>Projekts - Personu mobilitātes mācību nolūkos (ERASMUS+, Nr.2024-1-LV01-KA121-VET-000235705 )</t>
  </si>
  <si>
    <t>09.810</t>
  </si>
  <si>
    <t>Projekts - Personu mobilitātes mācību nolūkos (ERASMUS+, Nr.2025-1-LV01-KA121-VET-000334774)</t>
  </si>
  <si>
    <t>Projekts - Pedagogu profesionālā atbalsta sistēmas izveide</t>
  </si>
  <si>
    <t>Projekts - STEM un pilsoniskās līdzdalības norises plašākai izglītības pieredzei un karjeras izvēlei</t>
  </si>
  <si>
    <t>Projekts - Integrēta "skola-kopiena" sadarbības programma atstumtības riska mazināšanai izglītības iestādēs</t>
  </si>
  <si>
    <t>Projekts - Sabiedrības digitālo prasmju attīstība</t>
  </si>
  <si>
    <t>Projekts - Proti un dari 2.0</t>
  </si>
  <si>
    <t>LEADER projekts Tūrisma informācijas moderināzija Ķekavas novadā</t>
  </si>
  <si>
    <t>Projekts bērnu pieskatīšans pakalpojumi Ķekavas novadā</t>
  </si>
  <si>
    <t>Vispārējās izglītības infrastruktūras attīstība Ķekavas novadā (Ābuli)</t>
  </si>
  <si>
    <t>ERAF projekts (85%) Publiskās ārtelpas attīstība</t>
  </si>
  <si>
    <t>Transferti pašvaldībām (pārējie projekti)</t>
  </si>
  <si>
    <t>18.6.4.0.</t>
  </si>
  <si>
    <t>Dotācija no PFIF</t>
  </si>
  <si>
    <t>19.2.0.0.</t>
  </si>
  <si>
    <t>Ieņēmumi izglītības funkciju nodrošināšanai</t>
  </si>
  <si>
    <t>19.0.0.0.</t>
  </si>
  <si>
    <t>21.1.9.0</t>
  </si>
  <si>
    <t>Ieņēmumi no vadošā partnera grupas īstenotajiem ES projektiem</t>
  </si>
  <si>
    <t>21.3.4.0.</t>
  </si>
  <si>
    <t>Procentu ieņēmumi no pašu ieguldījumiem</t>
  </si>
  <si>
    <t>21.3.5.0</t>
  </si>
  <si>
    <t>Maksa par izglītības pakalpojumiem</t>
  </si>
  <si>
    <t>21.3.7.0</t>
  </si>
  <si>
    <t>Ieņēmumi par dokumentu izsniegšanu un kancelejas pakalpojumiem</t>
  </si>
  <si>
    <t>21.3.8.0</t>
  </si>
  <si>
    <t>Ieņēmumi par nomu un īri</t>
  </si>
  <si>
    <t>21.3.9.0.</t>
  </si>
  <si>
    <t>Ieņēmumi par pārējiem sniegtajiem maksas pakalpojumiem</t>
  </si>
  <si>
    <t>21.4.9.0</t>
  </si>
  <si>
    <t>Pārējie iepriekš neklasificētie ieņēmumi</t>
  </si>
  <si>
    <t>21.0.0.0.</t>
  </si>
  <si>
    <t>Ieņēmumi kopā</t>
  </si>
  <si>
    <t>Saistības</t>
  </si>
  <si>
    <t>Aizņēmums Ķekavas vidusskolas sporta hallei, Gaismas iela 7A</t>
  </si>
  <si>
    <t>Aizņēmums Vispārējās izglītības infrastruktūras attīstība Ķekavas novadā (Ābuli)</t>
  </si>
  <si>
    <t xml:space="preserve">Aizņēmumi pašvaldības ēku energoefektivitātes paaugstināšanai </t>
  </si>
  <si>
    <t>Aizņēmums Publiskās ārtelpas attīstībai (Ābeļdārzs)</t>
  </si>
  <si>
    <t>Aizņēmums Pļavniekkalna sākumskolas  piebūvei</t>
  </si>
  <si>
    <t>Aizņēmums Pļavniekkalna sākumskolas esošās skolas ēkas pārbūvei</t>
  </si>
  <si>
    <t>Aizņēmums Daugmales pamatskolas sporta laukuma pārbūvei</t>
  </si>
  <si>
    <t>Aizņēmums sporta laukuma izbūvei Sporta ielā 1, Katlakalnā, Ķekavas novadā</t>
  </si>
  <si>
    <t>Aizņēmums Ķekavas stadiona izbūvei, Brīvības ielā 5, Ķekava</t>
  </si>
  <si>
    <t>Aizņēmums Ķeguma prospekta pārbūvei</t>
  </si>
  <si>
    <t>Aizņēmums Jaunsila ceļa pārbūvei Ķekavā, Ķekavas novadā</t>
  </si>
  <si>
    <t>Saistības kopā</t>
  </si>
  <si>
    <t>Projektu, dotāciju konta atlikums gada sākumā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</si>
  <si>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</si>
  <si>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</si>
  <si>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</si>
  <si>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</si>
  <si>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</si>
  <si>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</si>
  <si>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</si>
  <si>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</si>
  <si>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>Pamatbudžeta ieņēmumi (PVN maksājumi)</t>
  </si>
  <si>
    <t xml:space="preserve">Deputātu, komiteju un komisiju darbs </t>
  </si>
  <si>
    <t xml:space="preserve">Vēlēšanu komisija </t>
  </si>
  <si>
    <t>01.721</t>
  </si>
  <si>
    <t>Iekšējā parāda procentu nomaksa</t>
  </si>
  <si>
    <t>Klientu apkalpošanas centra nodrošināšana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</si>
  <si>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</si>
  <si>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</si>
  <si>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</si>
  <si>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</si>
  <si>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</si>
  <si>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</si>
  <si>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</si>
  <si>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VISPĀRĒJIE VALDĪBAS DIENESTI</t>
  </si>
  <si>
    <t>02.200</t>
  </si>
  <si>
    <t>Drošības nodaļa</t>
  </si>
  <si>
    <t>02.000</t>
  </si>
  <si>
    <t>AIZSARDZĪBA</t>
  </si>
  <si>
    <t>03.110</t>
  </si>
  <si>
    <t>Pašvaldības policija</t>
  </si>
  <si>
    <t>03.000</t>
  </si>
  <si>
    <t>SABIEDRISKĀ KĀRTĪBA UN DROŠĪBA</t>
  </si>
  <si>
    <t>04.900</t>
  </si>
  <si>
    <t xml:space="preserve">Attīstības un būvniecības pārvalde </t>
  </si>
  <si>
    <t>04.510</t>
  </si>
  <si>
    <t>Ielu un ceļu apsaimniekošana un remonts</t>
  </si>
  <si>
    <t>Projekts Zaļā pārkārtošanās mazpilsētās pie transporta koridoriem (EcoCore)</t>
  </si>
  <si>
    <t>Projekts Līdzpastāvēšanas un atvērtas pārvaldības aģenti (Agents of Co-existence)</t>
  </si>
  <si>
    <t>Projekts weUEsoUD</t>
  </si>
  <si>
    <t>Projekts Pārrobežu sadarbība kapacitātes stiprināšanai</t>
  </si>
  <si>
    <t>Valsts dotācija autoceļiem</t>
  </si>
  <si>
    <t>ANM - Apvienotā gājēju ceļa un veloceļa izbūve gar autoceļu A7 Ķekavas pagastā, Ķekavas novadā, no Ķekavas apvedceļa (Naudītes iela) līdz Pļavniekkalna ielai</t>
  </si>
  <si>
    <t>ANM - Apvienotā gājēju ceļa un veloceļa izbūve no Ķekavas līdz autoceļa P137 Lapenieki–Ķekava–Ģūģi krustojumam ar autoceļu A5, Ķekavas pagasts, Ķekavas novads</t>
  </si>
  <si>
    <t xml:space="preserve">Ceļu investīciju projekti 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</si>
  <si>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</si>
  <si>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</si>
  <si>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</si>
  <si>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</si>
  <si>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</si>
  <si>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</si>
  <si>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</si>
  <si>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</si>
  <si>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</si>
  <si>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Ķekavas sporta kluba ēkas energoefektivitātes paaugstināšana</t>
  </si>
  <si>
    <t>EKKI projekts Siltumnīcefekta gāzu emisiju samazināšana Ķekavas pašv.apgaismojuma infrastruktūrā</t>
  </si>
  <si>
    <t>Projekts Ad_Cap4Good_Gov</t>
  </si>
  <si>
    <t>Projekts - Publiskās ārtelpas attīstība Ķekavas pilsētas galvenajā laukumā Ābeļdārzā</t>
  </si>
  <si>
    <t>Projekts - Nojumes sabiedrisko aktivitāšu dažādošanai Ķekavas novadā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</si>
  <si>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</si>
  <si>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</si>
  <si>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</si>
  <si>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</si>
  <si>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</si>
  <si>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</si>
  <si>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</si>
  <si>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>Ķekavas novada veselības un sociālās aprūpes centrs - Ārstniecības pakalpojumu nodaļa</t>
  </si>
  <si>
    <t>07.450</t>
  </si>
  <si>
    <t>Projekts -Veselības veicināšana un slimību profilakse Ķekavas novadā</t>
  </si>
  <si>
    <t>Projekts - Āra trenažieru ierīkošana - Ķekavas novada iedzīvotāju veselības veicināšanai</t>
  </si>
  <si>
    <t>07.000</t>
  </si>
  <si>
    <t>VESELĪBA</t>
  </si>
  <si>
    <t>08.210</t>
  </si>
  <si>
    <t>Ķekavas novada centrālā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</si>
  <si>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</si>
  <si>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</si>
  <si>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</si>
  <si>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</si>
  <si>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08.620</t>
  </si>
  <si>
    <t>Baldones kultūras centrs</t>
  </si>
  <si>
    <t>08.100</t>
  </si>
  <si>
    <t>Ķekavas novada sporta centrs</t>
  </si>
  <si>
    <t>08.330</t>
  </si>
  <si>
    <t>Izdevums "Ķekavas novads"</t>
  </si>
  <si>
    <t>Pārējie kultūras un sporta pasākumi</t>
  </si>
  <si>
    <t>Pārējie kultūras un sporta pasākumi - uzņēmējdarbība</t>
  </si>
  <si>
    <t>Izdevumi Ķekavas novada tūrisma informācijas centru darbībai</t>
  </si>
  <si>
    <t>Starptautiskās sadarbības projekti</t>
  </si>
  <si>
    <t>08.000</t>
  </si>
  <si>
    <t>ATPŪTA, KULTŪRA UN 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</si>
  <si>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</si>
  <si>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</si>
  <si>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</si>
  <si>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</si>
  <si>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</si>
  <si>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</si>
  <si>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</si>
  <si>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</si>
  <si>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</si>
  <si>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</si>
  <si>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</si>
  <si>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</si>
  <si>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</si>
  <si>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</si>
  <si>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</si>
  <si>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</si>
  <si>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</si>
  <si>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</si>
  <si>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</si>
  <si>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novada sporta skola </t>
  </si>
  <si>
    <t>Ķekavas novada sporta centrs - Baldones sporta komplekss</t>
  </si>
  <si>
    <t>Skolu Jaunatnes dziesmu un deju svētki</t>
  </si>
  <si>
    <t>IKS pārvaldes metodiķis- interešu izglītība ( IZM valsts finansējums)</t>
  </si>
  <si>
    <t>Bērnu pēcpusdienas centrs"Baltais ērglis"</t>
  </si>
  <si>
    <t>Projekts Izglītojamo kompetenču attīstība</t>
  </si>
  <si>
    <t>Programma Skolas soma</t>
  </si>
  <si>
    <t>09.820</t>
  </si>
  <si>
    <t>Izglītības iestāžu ēku uzturēšana un attīstība</t>
  </si>
  <si>
    <t>Asistenti IZM finansējums</t>
  </si>
  <si>
    <t>IKS projekti</t>
  </si>
  <si>
    <t xml:space="preserve">Izglītības, kultūras un sporta pārvalde </t>
  </si>
  <si>
    <t>Neformālās izglītības pasākumi, t.sk. latviešu valodas apguve Ukrainas bērniem un jauniešiem</t>
  </si>
  <si>
    <t>Projekts - Bērnu pieskatīšanas pakalpojumi Ķekavas novadā</t>
  </si>
  <si>
    <t>09.620</t>
  </si>
  <si>
    <t>Brīvpusdienas</t>
  </si>
  <si>
    <t>09.610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</si>
  <si>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</si>
  <si>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</si>
  <si>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</si>
  <si>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</si>
  <si>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</si>
  <si>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</si>
  <si>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>Ķekavas novada veselības un sociālās aprūpes centrs</t>
  </si>
  <si>
    <t>10.400</t>
  </si>
  <si>
    <t>Ķekavas novada bāriņtiesa</t>
  </si>
  <si>
    <t>Pirmsskolas vecuma bērnu nodrošināšana ar vietām PII</t>
  </si>
  <si>
    <t>Izdevumi ukraiņu bēgļu atbalstam</t>
  </si>
  <si>
    <t>Izdevumi ukraiņu bēgļu atbalstam nometņu dotācija</t>
  </si>
  <si>
    <t>10.000</t>
  </si>
  <si>
    <t>SOCIĀLĀ AIZSARDZĪBA</t>
  </si>
  <si>
    <t>IZDEVUMI KOPĀ</t>
  </si>
  <si>
    <t>Kredīta pamatsummas atmaksa(pamatbudžets)</t>
  </si>
  <si>
    <t>Kredīta pamatsummas atmaksa no dotācijas autoceļiem</t>
  </si>
  <si>
    <t>Pamatkapitāla palielināšana SIA "Ķekavas nami"</t>
  </si>
  <si>
    <t xml:space="preserve">līdzekļu atlikums gada beigās </t>
  </si>
  <si>
    <t>līdzekļu atlikums gada beigāms IIN pārpilde</t>
  </si>
  <si>
    <t>Līdzekļu atlikums gada beigās (ERAF ANM projektam, investīciju projektu līdzfinansējumam)</t>
  </si>
  <si>
    <t>FINANSĒŠANA</t>
  </si>
  <si>
    <t>PAVISAM IZDEVUMI</t>
  </si>
  <si>
    <t>Aizņēmumi ceļu investīciju projektiem</t>
  </si>
  <si>
    <t>Izglītības, kultūras un sporta pārvaldes projekti</t>
  </si>
  <si>
    <t>ZIEDOJUMU IEŅĒMUMI</t>
  </si>
  <si>
    <t>23.4.1.0.</t>
  </si>
  <si>
    <t>Saņemtie ziedojumi no juridiskām personām</t>
  </si>
  <si>
    <t>23.4.2.0.</t>
  </si>
  <si>
    <t>Saņemtie ziedojumi natūrā</t>
  </si>
  <si>
    <t>23.5.1.0.</t>
  </si>
  <si>
    <t>Saņemtie ziedojumi no fiziskām  personām</t>
  </si>
  <si>
    <t>Līdzekļu atlikums gada sākumā</t>
  </si>
  <si>
    <t>ZIEDOJUMU IZDEVUMI</t>
  </si>
  <si>
    <t>Pašvaldību teritoriju un mājokļu apsaimniekošana</t>
  </si>
  <si>
    <t>Atpūta, kultūra un sports</t>
  </si>
  <si>
    <t>Izglītība</t>
  </si>
  <si>
    <t>Sociālā aizsardzība</t>
  </si>
  <si>
    <t>Līdzekļu atlikums gada beigās</t>
  </si>
  <si>
    <t>KOPĀ  IZDEVUMI</t>
  </si>
  <si>
    <t>Valsts budžeta dotācija saskaņā ar MK noteikumiem Nr.798</t>
  </si>
  <si>
    <t/>
  </si>
  <si>
    <t xml:space="preserve">    F22010000 AS</t>
  </si>
  <si>
    <t xml:space="preserve">    Pieprasījuma noguldījumu atlikums gada sākumā</t>
  </si>
  <si>
    <t>F20010000</t>
  </si>
  <si>
    <t>Naudas līdzekļi un noguldījumi (bilances aktīvā)</t>
  </si>
  <si>
    <t>3</t>
  </si>
  <si>
    <t>2</t>
  </si>
  <si>
    <t>1</t>
  </si>
  <si>
    <t>IV FINANSĒŠANA - kopā</t>
  </si>
  <si>
    <t>III Ieņēmumu pārsniegums (+) deficīts (-) (I-II)</t>
  </si>
  <si>
    <t xml:space="preserve">  7700</t>
  </si>
  <si>
    <t xml:space="preserve">  Starptautiskā sadarbība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</si>
  <si>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</si>
  <si>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</si>
  <si>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</si>
  <si>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</si>
  <si>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</si>
  <si>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</si>
  <si>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</si>
  <si>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</si>
  <si>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</si>
  <si>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</si>
  <si>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</si>
  <si>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</si>
  <si>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</si>
  <si>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</si>
  <si>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</si>
  <si>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</si>
  <si>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</si>
  <si>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</si>
  <si>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</si>
  <si>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>Pamatkapitāla veidošana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</si>
  <si>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</si>
  <si>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</si>
  <si>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</si>
  <si>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</si>
  <si>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</si>
  <si>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</si>
  <si>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</si>
  <si>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</si>
  <si>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</si>
  <si>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</si>
  <si>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</si>
  <si>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</si>
  <si>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</si>
  <si>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</si>
  <si>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</si>
  <si>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</si>
  <si>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</si>
  <si>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</si>
  <si>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</si>
  <si>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</si>
  <si>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</si>
  <si>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>Preces un pakalpojumi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</si>
  <si>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</si>
  <si>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</si>
  <si>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</si>
  <si>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</si>
  <si>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</si>
  <si>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</si>
  <si>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</si>
  <si>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</si>
  <si>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</si>
  <si>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</si>
  <si>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</si>
  <si>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</si>
  <si>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</si>
  <si>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Aizsardzība</t>
  </si>
  <si>
    <t>Vispārējie valdības dienesti</t>
  </si>
  <si>
    <t>Izdevumi atbilstoši funkcionālajām kategorijām</t>
  </si>
  <si>
    <t>II IZDEVUMI - kopā</t>
  </si>
  <si>
    <t>EUR</t>
  </si>
  <si>
    <t>Apstiprināts 2026. gadam</t>
  </si>
  <si>
    <t>Budžeta kategoriju kodi</t>
  </si>
  <si>
    <t>Rādītāju nosaukumi</t>
  </si>
  <si>
    <t>Izdevumu kopsavilkums atbilstoši funkcionālajām un ekonomiskajām kategorijām</t>
  </si>
  <si>
    <t>KOPĀ IZDEVUMI</t>
  </si>
  <si>
    <t>Fiansēšana</t>
  </si>
  <si>
    <t>Saņemto aizņēmumu atmaksa</t>
  </si>
  <si>
    <t>Akcijas un cita līdzdalība pašu kapitālā</t>
  </si>
  <si>
    <t>Līdzekļu atlikums perioda beigās</t>
  </si>
  <si>
    <t>pārējie autoceļu un ielu būvniecības darbi</t>
  </si>
  <si>
    <t>5000PL_P</t>
  </si>
  <si>
    <t>autoceļiem un ielām, pa kurām kursē sabiedriskais transports</t>
  </si>
  <si>
    <t>5000PL_A</t>
  </si>
  <si>
    <t>satiksmes drošības uzlabošanai</t>
  </si>
  <si>
    <t>5000PL_S</t>
  </si>
  <si>
    <t>tiltiem</t>
  </si>
  <si>
    <t>5000PL_T</t>
  </si>
  <si>
    <t>t. sk. tranzīta ielām</t>
  </si>
  <si>
    <t>5000PL_I</t>
  </si>
  <si>
    <t>5000PL</t>
  </si>
  <si>
    <t>pārējie autoceļu un ielu uzturēšanas darbi</t>
  </si>
  <si>
    <t>2000PL_P</t>
  </si>
  <si>
    <t>2000PL_A</t>
  </si>
  <si>
    <t>2000PL_S</t>
  </si>
  <si>
    <t>2000PL_T</t>
  </si>
  <si>
    <t>2000PL_I</t>
  </si>
  <si>
    <t>2000PL</t>
  </si>
  <si>
    <t>1000PL</t>
  </si>
  <si>
    <t>Kopā (1000PL + 2000PL + 5000PL)</t>
  </si>
  <si>
    <t>KOPA</t>
  </si>
  <si>
    <t>2027.gads</t>
  </si>
  <si>
    <t>2026.gads</t>
  </si>
  <si>
    <t>Mērķdotācijas indikatīvais plāns</t>
  </si>
  <si>
    <t>PLAN</t>
  </si>
  <si>
    <t>2028.gads</t>
  </si>
  <si>
    <t xml:space="preserve"> Kopsavilkums - ziedojumi - izdevumi atbilstoši funkcionālajām un ekonomiskajām kategorijām</t>
  </si>
  <si>
    <r>
      <t xml:space="preserve">Ķekavas novada pašvaldības domes priekšsēdētāja </t>
    </r>
    <r>
      <rPr>
        <i/>
        <sz val="11"/>
        <color theme="1"/>
        <rFont val="Calibri"/>
        <family val="2"/>
        <charset val="186"/>
        <scheme val="minor"/>
      </rPr>
      <t>V. Baire</t>
    </r>
  </si>
  <si>
    <r>
      <t>Ķekavas novada pašvaldības domes priekšsēdētāja</t>
    </r>
    <r>
      <rPr>
        <i/>
        <sz val="12"/>
        <rFont val="Times New Roman"/>
        <family val="1"/>
        <charset val="186"/>
      </rPr>
      <t xml:space="preserve"> V. Baire</t>
    </r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</si>
  <si>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</si>
  <si>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>5. pielikums</t>
  </si>
  <si>
    <t>2026. gada 12. februāra saistošajiem noteikumiem Nr. 1/2026</t>
  </si>
  <si>
    <t>Ķekavas novada pašvaldības autoceļu un ielu finansēšanai paredzētās mērķdotācijas  indikatīvais plāns 2026.–2028. gadam</t>
  </si>
  <si>
    <t>4. pielikums</t>
  </si>
  <si>
    <t>1. pielikums</t>
  </si>
  <si>
    <t>2. pielikums</t>
  </si>
  <si>
    <t xml:space="preserve">2026. gada 12. februāra saistošajiem noteikumiem Nr. 1/2026 </t>
  </si>
  <si>
    <t>Projekts "Digitālā darba ar jaunatni sistēmas attīstība pašvaldībās"</t>
  </si>
  <si>
    <t xml:space="preserve">Projekts "Jaunatnes vadīts ceļš no nulles par varoni (YouthZero2Hero)" </t>
  </si>
  <si>
    <t>projekts "Izglītojoša pilsētu kopiena: Eiropas vides tīkls jaunatnes iespēju nodrošināšanai un kopienas veidošanai" (Ed.U.Co.)</t>
  </si>
  <si>
    <t>Projekts "Izglītojoša pilsētu kopiena: Eiropas vides tīkls jaunatnes iespēju nodrošināšanai un kopienas veidošanai" (Ed.U.Co)</t>
  </si>
  <si>
    <t>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</si>
</sst>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* #,##0_-;\-* #,##0_-;_-* &quot;-&quot;??_-;_-@_-"/>
    <numFmt numFmtId="166" formatCode="#,##0_ ;\-#,##0\ "/>
    <numFmt numFmtId="167" formatCode="0.000"/>
  </numFmts>
  <fonts count="52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6"/>
      <color indexed="8"/>
      <name val="f6"/>
    </font>
    <font>
      <b/>
      <sz val="12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11"/>
      <color rgb="FF000000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9.5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9"/>
      <color indexed="8"/>
      <name val="f6"/>
    </font>
    <font>
      <i/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43" fillId="0" borderId="0"/>
    <xf numFmtId="164" fontId="43" fillId="0" borderId="0" applyFont="0" applyFill="0" applyBorder="0" applyAlignment="0" applyProtection="0"/>
  </cellStyleXfs>
  <cellXfs count="206">
    <xf numFmtId="0" fontId="0" fillId="0" borderId="0" xfId="0"/>
    <xf numFmtId="0" fontId="18" fillId="0" borderId="0" xfId="0" applyFont="1" applyAlignment="1">
      <alignment horizontal="left"/>
    </xf>
    <xf numFmtId="0" fontId="19" fillId="0" borderId="0" xfId="0" applyFont="1"/>
    <xf numFmtId="165" fontId="20" fillId="0" borderId="0" xfId="1" applyNumberFormat="1" applyFont="1"/>
    <xf numFmtId="0" fontId="18" fillId="0" borderId="0" xfId="0" applyFont="1" applyAlignment="1">
      <alignment horizontal="right"/>
    </xf>
    <xf numFmtId="3" fontId="18" fillId="0" borderId="0" xfId="0" applyNumberFormat="1" applyFont="1" applyAlignment="1">
      <alignment horizontal="right"/>
    </xf>
    <xf numFmtId="0" fontId="22" fillId="0" borderId="0" xfId="0" applyFont="1"/>
    <xf numFmtId="0" fontId="23" fillId="0" borderId="0" xfId="0" applyFont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165" fontId="22" fillId="0" borderId="10" xfId="1" applyNumberFormat="1" applyFont="1" applyFill="1" applyBorder="1" applyAlignment="1">
      <alignment horizontal="center" wrapText="1"/>
    </xf>
    <xf numFmtId="49" fontId="20" fillId="0" borderId="10" xfId="0" applyNumberFormat="1" applyFont="1" applyBorder="1" applyAlignment="1">
      <alignment horizontal="left"/>
    </xf>
    <xf numFmtId="0" fontId="20" fillId="0" borderId="11" xfId="0" applyFont="1" applyBorder="1"/>
    <xf numFmtId="3" fontId="24" fillId="0" borderId="10" xfId="0" applyNumberFormat="1" applyFont="1" applyBorder="1" applyAlignment="1">
      <alignment horizontal="right" vertical="center"/>
    </xf>
    <xf numFmtId="3" fontId="25" fillId="0" borderId="10" xfId="0" applyNumberFormat="1" applyFont="1" applyBorder="1" applyAlignment="1">
      <alignment horizontal="right" vertical="center"/>
    </xf>
    <xf numFmtId="3" fontId="18" fillId="0" borderId="10" xfId="0" applyNumberFormat="1" applyFont="1" applyBorder="1"/>
    <xf numFmtId="3" fontId="20" fillId="0" borderId="10" xfId="0" applyNumberFormat="1" applyFont="1" applyBorder="1"/>
    <xf numFmtId="0" fontId="22" fillId="33" borderId="10" xfId="0" applyFont="1" applyFill="1" applyBorder="1" applyAlignment="1">
      <alignment horizontal="left"/>
    </xf>
    <xf numFmtId="0" fontId="22" fillId="33" borderId="11" xfId="0" applyFont="1" applyFill="1" applyBorder="1"/>
    <xf numFmtId="3" fontId="21" fillId="33" borderId="10" xfId="0" applyNumberFormat="1" applyFont="1" applyFill="1" applyBorder="1"/>
    <xf numFmtId="3" fontId="22" fillId="33" borderId="10" xfId="0" applyNumberFormat="1" applyFont="1" applyFill="1" applyBorder="1"/>
    <xf numFmtId="0" fontId="20" fillId="0" borderId="10" xfId="0" applyFont="1" applyBorder="1" applyAlignment="1">
      <alignment horizontal="left"/>
    </xf>
    <xf numFmtId="3" fontId="26" fillId="0" borderId="10" xfId="0" applyNumberFormat="1" applyFont="1" applyBorder="1" applyAlignment="1">
      <alignment horizontal="right" wrapText="1"/>
    </xf>
    <xf numFmtId="3" fontId="0" fillId="0" borderId="0" xfId="0" applyNumberFormat="1"/>
    <xf numFmtId="3" fontId="21" fillId="33" borderId="10" xfId="0" applyNumberFormat="1" applyFont="1" applyFill="1" applyBorder="1" applyAlignment="1">
      <alignment horizontal="right" vertical="center"/>
    </xf>
    <xf numFmtId="3" fontId="22" fillId="33" borderId="10" xfId="0" applyNumberFormat="1" applyFont="1" applyFill="1" applyBorder="1" applyAlignment="1">
      <alignment horizontal="right" vertical="center"/>
    </xf>
    <xf numFmtId="166" fontId="20" fillId="0" borderId="10" xfId="1" applyNumberFormat="1" applyFont="1" applyBorder="1"/>
    <xf numFmtId="166" fontId="22" fillId="33" borderId="10" xfId="1" applyNumberFormat="1" applyFont="1" applyFill="1" applyBorder="1"/>
    <xf numFmtId="3" fontId="18" fillId="0" borderId="10" xfId="0" applyNumberFormat="1" applyFont="1" applyBorder="1" applyAlignment="1">
      <alignment horizontal="right" vertical="center"/>
    </xf>
    <xf numFmtId="3" fontId="20" fillId="0" borderId="10" xfId="0" applyNumberFormat="1" applyFont="1" applyBorder="1" applyAlignment="1">
      <alignment horizontal="right" vertical="center"/>
    </xf>
    <xf numFmtId="166" fontId="20" fillId="0" borderId="10" xfId="1" applyNumberFormat="1" applyFont="1" applyFill="1" applyBorder="1"/>
    <xf numFmtId="166" fontId="0" fillId="0" borderId="0" xfId="0" applyNumberFormat="1"/>
    <xf numFmtId="1" fontId="26" fillId="0" borderId="10" xfId="0" applyNumberFormat="1" applyFont="1" applyBorder="1" applyAlignment="1">
      <alignment horizontal="right" wrapText="1"/>
    </xf>
    <xf numFmtId="49" fontId="22" fillId="33" borderId="10" xfId="0" applyNumberFormat="1" applyFont="1" applyFill="1" applyBorder="1" applyAlignment="1">
      <alignment horizontal="left"/>
    </xf>
    <xf numFmtId="49" fontId="20" fillId="34" borderId="10" xfId="0" applyNumberFormat="1" applyFont="1" applyFill="1" applyBorder="1" applyAlignment="1">
      <alignment horizontal="left"/>
    </xf>
    <xf numFmtId="0" fontId="20" fillId="34" borderId="11" xfId="0" applyFont="1" applyFill="1" applyBorder="1"/>
    <xf numFmtId="0" fontId="20" fillId="0" borderId="12" xfId="0" applyFont="1" applyBorder="1" applyAlignment="1">
      <alignment vertical="center" wrapText="1"/>
    </xf>
    <xf numFmtId="166" fontId="22" fillId="33" borderId="10" xfId="1" applyNumberFormat="1" applyFont="1" applyFill="1" applyBorder="1" applyAlignment="1">
      <alignment horizontal="right" vertical="center"/>
    </xf>
    <xf numFmtId="3" fontId="18" fillId="35" borderId="10" xfId="0" applyNumberFormat="1" applyFont="1" applyFill="1" applyBorder="1"/>
    <xf numFmtId="3" fontId="20" fillId="0" borderId="10" xfId="1" applyNumberFormat="1" applyFont="1" applyFill="1" applyBorder="1"/>
    <xf numFmtId="165" fontId="20" fillId="0" borderId="10" xfId="1" applyNumberFormat="1" applyFont="1" applyFill="1" applyBorder="1"/>
    <xf numFmtId="3" fontId="26" fillId="35" borderId="10" xfId="0" applyNumberFormat="1" applyFont="1" applyFill="1" applyBorder="1" applyAlignment="1">
      <alignment horizontal="right" wrapText="1"/>
    </xf>
    <xf numFmtId="0" fontId="20" fillId="0" borderId="11" xfId="0" applyFont="1" applyBorder="1" applyAlignment="1">
      <alignment wrapText="1"/>
    </xf>
    <xf numFmtId="0" fontId="20" fillId="0" borderId="11" xfId="0" applyFont="1" applyBorder="1" applyAlignment="1">
      <alignment horizontal="left"/>
    </xf>
    <xf numFmtId="3" fontId="20" fillId="35" borderId="10" xfId="0" applyNumberFormat="1" applyFont="1" applyFill="1" applyBorder="1"/>
    <xf numFmtId="3" fontId="20" fillId="35" borderId="10" xfId="0" applyNumberFormat="1" applyFont="1" applyFill="1" applyBorder="1" applyAlignment="1">
      <alignment horizontal="right" wrapText="1"/>
    </xf>
    <xf numFmtId="0" fontId="20" fillId="0" borderId="13" xfId="0" applyFont="1" applyBorder="1" applyAlignment="1">
      <alignment wrapText="1"/>
    </xf>
    <xf numFmtId="49" fontId="27" fillId="0" borderId="10" xfId="0" applyNumberFormat="1" applyFont="1" applyBorder="1" applyAlignment="1">
      <alignment horizontal="left"/>
    </xf>
    <xf numFmtId="0" fontId="20" fillId="0" borderId="10" xfId="0" applyFont="1" applyBorder="1" applyAlignment="1">
      <alignment wrapText="1"/>
    </xf>
    <xf numFmtId="166" fontId="20" fillId="0" borderId="10" xfId="1" applyNumberFormat="1" applyFont="1" applyFill="1" applyBorder="1" applyAlignment="1"/>
    <xf numFmtId="166" fontId="20" fillId="0" borderId="10" xfId="1" applyNumberFormat="1" applyFont="1" applyBorder="1" applyAlignment="1"/>
    <xf numFmtId="0" fontId="27" fillId="0" borderId="10" xfId="0" applyFont="1" applyBorder="1" applyAlignment="1">
      <alignment wrapText="1"/>
    </xf>
    <xf numFmtId="0" fontId="20" fillId="34" borderId="10" xfId="0" applyFont="1" applyFill="1" applyBorder="1" applyAlignment="1">
      <alignment horizontal="left"/>
    </xf>
    <xf numFmtId="3" fontId="28" fillId="33" borderId="10" xfId="0" applyNumberFormat="1" applyFont="1" applyFill="1" applyBorder="1" applyAlignment="1">
      <alignment horizontal="right" vertical="center"/>
    </xf>
    <xf numFmtId="3" fontId="29" fillId="33" borderId="10" xfId="0" applyNumberFormat="1" applyFont="1" applyFill="1" applyBorder="1" applyAlignment="1">
      <alignment horizontal="right" vertical="center"/>
    </xf>
    <xf numFmtId="165" fontId="0" fillId="0" borderId="0" xfId="0" applyNumberFormat="1"/>
    <xf numFmtId="0" fontId="22" fillId="0" borderId="10" xfId="0" applyFont="1" applyBorder="1" applyAlignment="1">
      <alignment horizontal="left"/>
    </xf>
    <xf numFmtId="0" fontId="20" fillId="0" borderId="14" xfId="0" applyFont="1" applyBorder="1"/>
    <xf numFmtId="0" fontId="20" fillId="0" borderId="15" xfId="0" applyFont="1" applyBorder="1"/>
    <xf numFmtId="3" fontId="18" fillId="0" borderId="16" xfId="0" applyNumberFormat="1" applyFont="1" applyBorder="1"/>
    <xf numFmtId="0" fontId="22" fillId="0" borderId="16" xfId="0" applyFont="1" applyBorder="1" applyAlignment="1">
      <alignment horizontal="left"/>
    </xf>
    <xf numFmtId="0" fontId="20" fillId="0" borderId="10" xfId="0" applyFont="1" applyBorder="1"/>
    <xf numFmtId="165" fontId="0" fillId="0" borderId="0" xfId="1" applyNumberFormat="1" applyFont="1"/>
    <xf numFmtId="0" fontId="20" fillId="0" borderId="17" xfId="0" applyFont="1" applyBorder="1"/>
    <xf numFmtId="0" fontId="20" fillId="0" borderId="17" xfId="0" applyFont="1" applyBorder="1" applyAlignment="1">
      <alignment wrapText="1"/>
    </xf>
    <xf numFmtId="0" fontId="22" fillId="0" borderId="17" xfId="0" applyFont="1" applyBorder="1"/>
    <xf numFmtId="3" fontId="21" fillId="0" borderId="10" xfId="0" applyNumberFormat="1" applyFont="1" applyBorder="1"/>
    <xf numFmtId="3" fontId="22" fillId="0" borderId="10" xfId="0" applyNumberFormat="1" applyFont="1" applyBorder="1"/>
    <xf numFmtId="3" fontId="22" fillId="0" borderId="0" xfId="0" applyNumberFormat="1" applyFont="1"/>
    <xf numFmtId="166" fontId="22" fillId="0" borderId="10" xfId="1" applyNumberFormat="1" applyFont="1" applyBorder="1"/>
    <xf numFmtId="0" fontId="22" fillId="33" borderId="10" xfId="0" applyFont="1" applyFill="1" applyBorder="1"/>
    <xf numFmtId="0" fontId="23" fillId="33" borderId="17" xfId="0" applyFont="1" applyFill="1" applyBorder="1"/>
    <xf numFmtId="3" fontId="22" fillId="33" borderId="17" xfId="0" applyNumberFormat="1" applyFont="1" applyFill="1" applyBorder="1"/>
    <xf numFmtId="0" fontId="23" fillId="0" borderId="0" xfId="0" applyFont="1"/>
    <xf numFmtId="3" fontId="19" fillId="0" borderId="0" xfId="0" applyNumberFormat="1" applyFont="1"/>
    <xf numFmtId="0" fontId="25" fillId="0" borderId="0" xfId="0" applyFont="1"/>
    <xf numFmtId="0" fontId="22" fillId="0" borderId="0" xfId="0" applyFont="1" applyAlignment="1">
      <alignment horizontal="right"/>
    </xf>
    <xf numFmtId="0" fontId="0" fillId="0" borderId="0" xfId="0" applyAlignment="1">
      <alignment wrapText="1"/>
    </xf>
    <xf numFmtId="0" fontId="23" fillId="0" borderId="10" xfId="0" applyFont="1" applyBorder="1" applyAlignment="1">
      <alignment horizontal="left"/>
    </xf>
    <xf numFmtId="0" fontId="23" fillId="0" borderId="17" xfId="0" applyFont="1" applyBorder="1"/>
    <xf numFmtId="3" fontId="18" fillId="0" borderId="10" xfId="0" applyNumberFormat="1" applyFont="1" applyBorder="1" applyAlignment="1">
      <alignment horizontal="right"/>
    </xf>
    <xf numFmtId="3" fontId="20" fillId="0" borderId="10" xfId="0" applyNumberFormat="1" applyFont="1" applyBorder="1" applyAlignment="1">
      <alignment horizontal="right"/>
    </xf>
    <xf numFmtId="0" fontId="20" fillId="0" borderId="17" xfId="0" applyFont="1" applyBorder="1" applyAlignment="1">
      <alignment horizontal="left"/>
    </xf>
    <xf numFmtId="3" fontId="20" fillId="35" borderId="10" xfId="0" applyNumberFormat="1" applyFont="1" applyFill="1" applyBorder="1" applyAlignment="1">
      <alignment horizontal="right"/>
    </xf>
    <xf numFmtId="0" fontId="22" fillId="33" borderId="17" xfId="0" applyFont="1" applyFill="1" applyBorder="1"/>
    <xf numFmtId="3" fontId="21" fillId="33" borderId="10" xfId="0" applyNumberFormat="1" applyFont="1" applyFill="1" applyBorder="1" applyAlignment="1">
      <alignment horizontal="right"/>
    </xf>
    <xf numFmtId="3" fontId="22" fillId="33" borderId="10" xfId="0" applyNumberFormat="1" applyFont="1" applyFill="1" applyBorder="1" applyAlignment="1">
      <alignment horizontal="right"/>
    </xf>
    <xf numFmtId="165" fontId="22" fillId="33" borderId="10" xfId="1" applyNumberFormat="1" applyFont="1" applyFill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3" fontId="21" fillId="33" borderId="17" xfId="0" applyNumberFormat="1" applyFont="1" applyFill="1" applyBorder="1" applyAlignment="1">
      <alignment horizontal="right"/>
    </xf>
    <xf numFmtId="165" fontId="20" fillId="0" borderId="10" xfId="1" applyNumberFormat="1" applyFont="1" applyBorder="1"/>
    <xf numFmtId="0" fontId="27" fillId="0" borderId="17" xfId="0" applyFont="1" applyBorder="1"/>
    <xf numFmtId="3" fontId="30" fillId="0" borderId="10" xfId="0" applyNumberFormat="1" applyFont="1" applyBorder="1" applyAlignment="1">
      <alignment horizontal="right"/>
    </xf>
    <xf numFmtId="3" fontId="27" fillId="0" borderId="10" xfId="0" applyNumberFormat="1" applyFont="1" applyBorder="1" applyAlignment="1">
      <alignment horizontal="right"/>
    </xf>
    <xf numFmtId="3" fontId="27" fillId="0" borderId="0" xfId="0" applyNumberFormat="1" applyFont="1" applyAlignment="1">
      <alignment horizontal="right"/>
    </xf>
    <xf numFmtId="165" fontId="20" fillId="0" borderId="10" xfId="1" applyNumberFormat="1" applyFont="1" applyFill="1" applyBorder="1" applyAlignment="1">
      <alignment horizontal="right"/>
    </xf>
    <xf numFmtId="0" fontId="27" fillId="0" borderId="17" xfId="0" applyFont="1" applyBorder="1" applyAlignment="1">
      <alignment wrapText="1"/>
    </xf>
    <xf numFmtId="166" fontId="18" fillId="0" borderId="10" xfId="1" applyNumberFormat="1" applyFont="1" applyBorder="1" applyAlignment="1">
      <alignment horizontal="right"/>
    </xf>
    <xf numFmtId="166" fontId="20" fillId="0" borderId="0" xfId="1" applyNumberFormat="1" applyFont="1" applyFill="1" applyBorder="1"/>
    <xf numFmtId="167" fontId="20" fillId="0" borderId="10" xfId="0" applyNumberFormat="1" applyFont="1" applyBorder="1" applyAlignment="1">
      <alignment horizontal="left"/>
    </xf>
    <xf numFmtId="3" fontId="30" fillId="0" borderId="10" xfId="0" applyNumberFormat="1" applyFont="1" applyBorder="1"/>
    <xf numFmtId="3" fontId="27" fillId="0" borderId="10" xfId="0" applyNumberFormat="1" applyFont="1" applyBorder="1"/>
    <xf numFmtId="166" fontId="27" fillId="35" borderId="10" xfId="1" applyNumberFormat="1" applyFont="1" applyFill="1" applyBorder="1"/>
    <xf numFmtId="3" fontId="18" fillId="0" borderId="18" xfId="0" applyNumberFormat="1" applyFont="1" applyBorder="1"/>
    <xf numFmtId="0" fontId="27" fillId="0" borderId="17" xfId="0" applyFont="1" applyBorder="1" applyAlignment="1">
      <alignment horizontal="left"/>
    </xf>
    <xf numFmtId="0" fontId="27" fillId="0" borderId="10" xfId="0" applyFont="1" applyBorder="1"/>
    <xf numFmtId="0" fontId="27" fillId="0" borderId="0" xfId="0" applyFont="1"/>
    <xf numFmtId="3" fontId="20" fillId="0" borderId="10" xfId="1" applyNumberFormat="1" applyFont="1" applyFill="1" applyBorder="1" applyAlignment="1">
      <alignment horizontal="right" wrapText="1"/>
    </xf>
    <xf numFmtId="3" fontId="20" fillId="0" borderId="10" xfId="1" applyNumberFormat="1" applyFont="1" applyFill="1" applyBorder="1" applyAlignment="1"/>
    <xf numFmtId="0" fontId="20" fillId="35" borderId="10" xfId="0" applyFont="1" applyFill="1" applyBorder="1" applyAlignment="1">
      <alignment wrapText="1"/>
    </xf>
    <xf numFmtId="49" fontId="22" fillId="0" borderId="10" xfId="0" applyNumberFormat="1" applyFont="1" applyBorder="1" applyAlignment="1">
      <alignment horizontal="left"/>
    </xf>
    <xf numFmtId="165" fontId="20" fillId="0" borderId="10" xfId="1" applyNumberFormat="1" applyFont="1" applyBorder="1" applyAlignment="1">
      <alignment horizontal="right"/>
    </xf>
    <xf numFmtId="0" fontId="20" fillId="0" borderId="0" xfId="0" applyFont="1"/>
    <xf numFmtId="3" fontId="20" fillId="0" borderId="0" xfId="0" applyNumberFormat="1" applyFont="1"/>
    <xf numFmtId="0" fontId="31" fillId="0" borderId="0" xfId="0" applyFont="1" applyAlignment="1">
      <alignment wrapText="1"/>
    </xf>
    <xf numFmtId="166" fontId="19" fillId="0" borderId="0" xfId="1" applyNumberFormat="1" applyFont="1"/>
    <xf numFmtId="165" fontId="22" fillId="0" borderId="18" xfId="1" applyNumberFormat="1" applyFont="1" applyBorder="1"/>
    <xf numFmtId="165" fontId="21" fillId="0" borderId="10" xfId="1" applyNumberFormat="1" applyFont="1" applyBorder="1"/>
    <xf numFmtId="3" fontId="20" fillId="0" borderId="16" xfId="0" applyNumberFormat="1" applyFont="1" applyBorder="1"/>
    <xf numFmtId="166" fontId="20" fillId="0" borderId="16" xfId="1" applyNumberFormat="1" applyFont="1" applyFill="1" applyBorder="1" applyAlignment="1"/>
    <xf numFmtId="3" fontId="20" fillId="0" borderId="10" xfId="0" applyNumberFormat="1" applyFont="1" applyBorder="1" applyAlignment="1">
      <alignment wrapText="1"/>
    </xf>
    <xf numFmtId="166" fontId="27" fillId="0" borderId="10" xfId="1" applyNumberFormat="1" applyFont="1" applyFill="1" applyBorder="1"/>
    <xf numFmtId="166" fontId="27" fillId="0" borderId="10" xfId="1" applyNumberFormat="1" applyFont="1" applyBorder="1"/>
    <xf numFmtId="165" fontId="27" fillId="0" borderId="10" xfId="1" applyNumberFormat="1" applyFont="1" applyFill="1" applyBorder="1"/>
    <xf numFmtId="165" fontId="29" fillId="33" borderId="10" xfId="1" applyNumberFormat="1" applyFont="1" applyFill="1" applyBorder="1" applyAlignment="1">
      <alignment horizontal="right"/>
    </xf>
    <xf numFmtId="165" fontId="27" fillId="0" borderId="10" xfId="1" applyNumberFormat="1" applyFont="1" applyFill="1" applyBorder="1" applyAlignment="1">
      <alignment horizontal="right"/>
    </xf>
    <xf numFmtId="3" fontId="29" fillId="33" borderId="17" xfId="0" applyNumberFormat="1" applyFont="1" applyFill="1" applyBorder="1" applyAlignment="1">
      <alignment horizontal="right"/>
    </xf>
    <xf numFmtId="165" fontId="27" fillId="0" borderId="10" xfId="1" applyNumberFormat="1" applyFont="1" applyBorder="1"/>
    <xf numFmtId="3" fontId="29" fillId="33" borderId="10" xfId="0" applyNumberFormat="1" applyFont="1" applyFill="1" applyBorder="1" applyAlignment="1">
      <alignment horizontal="right"/>
    </xf>
    <xf numFmtId="0" fontId="33" fillId="0" borderId="0" xfId="0" applyFont="1"/>
    <xf numFmtId="0" fontId="22" fillId="0" borderId="0" xfId="0" applyFont="1" applyAlignment="1">
      <alignment horizontal="left"/>
    </xf>
    <xf numFmtId="0" fontId="22" fillId="0" borderId="19" xfId="0" applyFont="1" applyBorder="1" applyAlignment="1">
      <alignment horizontal="left"/>
    </xf>
    <xf numFmtId="0" fontId="26" fillId="0" borderId="0" xfId="0" applyFont="1"/>
    <xf numFmtId="165" fontId="20" fillId="0" borderId="0" xfId="1" applyNumberFormat="1" applyFont="1" applyFill="1"/>
    <xf numFmtId="0" fontId="14" fillId="0" borderId="0" xfId="0" applyFont="1"/>
    <xf numFmtId="0" fontId="20" fillId="0" borderId="0" xfId="0" applyFont="1" applyAlignment="1">
      <alignment horizontal="right"/>
    </xf>
    <xf numFmtId="0" fontId="20" fillId="33" borderId="10" xfId="0" applyFont="1" applyFill="1" applyBorder="1"/>
    <xf numFmtId="0" fontId="20" fillId="33" borderId="10" xfId="0" applyFont="1" applyFill="1" applyBorder="1" applyAlignment="1">
      <alignment horizontal="left"/>
    </xf>
    <xf numFmtId="0" fontId="20" fillId="34" borderId="10" xfId="0" applyFont="1" applyFill="1" applyBorder="1"/>
    <xf numFmtId="0" fontId="18" fillId="0" borderId="10" xfId="0" applyFont="1" applyBorder="1"/>
    <xf numFmtId="0" fontId="22" fillId="0" borderId="10" xfId="0" applyFont="1" applyBorder="1"/>
    <xf numFmtId="0" fontId="21" fillId="0" borderId="10" xfId="0" applyFont="1" applyBorder="1" applyAlignment="1">
      <alignment horizontal="center"/>
    </xf>
    <xf numFmtId="0" fontId="24" fillId="0" borderId="0" xfId="0" applyFont="1"/>
    <xf numFmtId="166" fontId="25" fillId="0" borderId="0" xfId="1" applyNumberFormat="1" applyFont="1"/>
    <xf numFmtId="0" fontId="22" fillId="0" borderId="19" xfId="0" applyFont="1" applyBorder="1"/>
    <xf numFmtId="0" fontId="21" fillId="33" borderId="10" xfId="0" applyFont="1" applyFill="1" applyBorder="1"/>
    <xf numFmtId="0" fontId="35" fillId="0" borderId="20" xfId="0" applyFont="1" applyBorder="1" applyAlignment="1">
      <alignment horizontal="center" wrapText="1"/>
    </xf>
    <xf numFmtId="0" fontId="34" fillId="0" borderId="0" xfId="0" applyFont="1" applyAlignment="1">
      <alignment horizontal="left"/>
    </xf>
    <xf numFmtId="0" fontId="37" fillId="0" borderId="20" xfId="0" applyFont="1" applyBorder="1" applyAlignment="1">
      <alignment horizontal="center" wrapText="1"/>
    </xf>
    <xf numFmtId="0" fontId="37" fillId="0" borderId="24" xfId="0" applyFont="1" applyBorder="1" applyAlignment="1">
      <alignment horizontal="center" vertical="center" wrapText="1"/>
    </xf>
    <xf numFmtId="49" fontId="38" fillId="0" borderId="17" xfId="0" applyNumberFormat="1" applyFont="1" applyBorder="1" applyAlignment="1">
      <alignment horizontal="left" vertical="center" wrapText="1"/>
    </xf>
    <xf numFmtId="0" fontId="37" fillId="0" borderId="16" xfId="0" applyFont="1" applyBorder="1" applyAlignment="1">
      <alignment horizontal="left" wrapText="1"/>
    </xf>
    <xf numFmtId="165" fontId="39" fillId="0" borderId="16" xfId="1" applyNumberFormat="1" applyFont="1" applyBorder="1" applyAlignment="1">
      <alignment horizontal="right" wrapText="1"/>
    </xf>
    <xf numFmtId="0" fontId="40" fillId="0" borderId="17" xfId="0" applyFont="1" applyBorder="1" applyAlignment="1">
      <alignment horizontal="left" wrapText="1"/>
    </xf>
    <xf numFmtId="165" fontId="40" fillId="0" borderId="16" xfId="1" applyNumberFormat="1" applyFont="1" applyBorder="1" applyAlignment="1">
      <alignment horizontal="right" wrapText="1"/>
    </xf>
    <xf numFmtId="0" fontId="40" fillId="0" borderId="13" xfId="0" applyFont="1" applyBorder="1" applyAlignment="1">
      <alignment horizontal="left" wrapText="1"/>
    </xf>
    <xf numFmtId="0" fontId="41" fillId="0" borderId="20" xfId="0" applyFont="1" applyBorder="1" applyAlignment="1">
      <alignment horizontal="left" wrapText="1"/>
    </xf>
    <xf numFmtId="165" fontId="34" fillId="0" borderId="0" xfId="1" applyNumberFormat="1" applyFont="1" applyAlignment="1">
      <alignment horizontal="left"/>
    </xf>
    <xf numFmtId="165" fontId="37" fillId="0" borderId="20" xfId="1" applyNumberFormat="1" applyFont="1" applyBorder="1" applyAlignment="1">
      <alignment horizontal="center" vertical="center" wrapText="1"/>
    </xf>
    <xf numFmtId="165" fontId="37" fillId="0" borderId="20" xfId="1" applyNumberFormat="1" applyFont="1" applyBorder="1" applyAlignment="1">
      <alignment horizontal="center" wrapText="1"/>
    </xf>
    <xf numFmtId="165" fontId="35" fillId="0" borderId="20" xfId="1" applyNumberFormat="1" applyFont="1" applyBorder="1" applyAlignment="1">
      <alignment horizontal="center" wrapText="1"/>
    </xf>
    <xf numFmtId="0" fontId="26" fillId="0" borderId="20" xfId="0" applyFont="1" applyBorder="1" applyAlignment="1">
      <alignment horizontal="left" wrapText="1"/>
    </xf>
    <xf numFmtId="165" fontId="26" fillId="0" borderId="20" xfId="1" applyNumberFormat="1" applyFont="1" applyBorder="1" applyAlignment="1">
      <alignment horizontal="right" wrapText="1"/>
    </xf>
    <xf numFmtId="0" fontId="42" fillId="0" borderId="20" xfId="0" applyFont="1" applyBorder="1" applyAlignment="1">
      <alignment horizontal="left" wrapText="1"/>
    </xf>
    <xf numFmtId="165" fontId="42" fillId="0" borderId="20" xfId="1" applyNumberFormat="1" applyFont="1" applyBorder="1" applyAlignment="1">
      <alignment horizontal="right" wrapText="1"/>
    </xf>
    <xf numFmtId="0" fontId="42" fillId="0" borderId="23" xfId="0" applyFont="1" applyBorder="1" applyAlignment="1">
      <alignment horizontal="left"/>
    </xf>
    <xf numFmtId="0" fontId="42" fillId="0" borderId="22" xfId="0" applyFont="1" applyBorder="1" applyAlignment="1">
      <alignment horizontal="left"/>
    </xf>
    <xf numFmtId="0" fontId="37" fillId="0" borderId="20" xfId="0" applyFont="1" applyBorder="1" applyAlignment="1">
      <alignment horizontal="left" wrapText="1"/>
    </xf>
    <xf numFmtId="0" fontId="40" fillId="0" borderId="0" xfId="0" applyFont="1" applyAlignment="1">
      <alignment horizontal="left"/>
    </xf>
    <xf numFmtId="165" fontId="40" fillId="0" borderId="0" xfId="1" applyNumberFormat="1" applyFont="1" applyAlignment="1">
      <alignment horizontal="left"/>
    </xf>
    <xf numFmtId="165" fontId="39" fillId="0" borderId="20" xfId="1" applyNumberFormat="1" applyFont="1" applyBorder="1" applyAlignment="1">
      <alignment horizontal="right" wrapText="1"/>
    </xf>
    <xf numFmtId="0" fontId="43" fillId="0" borderId="0" xfId="43"/>
    <xf numFmtId="0" fontId="45" fillId="0" borderId="27" xfId="43" applyFont="1" applyBorder="1" applyAlignment="1">
      <alignment horizontal="left" vertical="center" wrapText="1" indent="2"/>
    </xf>
    <xf numFmtId="0" fontId="44" fillId="0" borderId="27" xfId="43" applyFont="1" applyBorder="1" applyAlignment="1">
      <alignment horizontal="right" vertical="center" wrapText="1"/>
    </xf>
    <xf numFmtId="0" fontId="44" fillId="0" borderId="27" xfId="43" applyFont="1" applyBorder="1" applyAlignment="1">
      <alignment horizontal="left" vertical="center" wrapText="1" indent="1"/>
    </xf>
    <xf numFmtId="0" fontId="44" fillId="0" borderId="27" xfId="43" applyFont="1" applyBorder="1" applyAlignment="1">
      <alignment horizontal="left" vertical="center" wrapText="1" indent="2"/>
    </xf>
    <xf numFmtId="0" fontId="44" fillId="0" borderId="27" xfId="43" applyFont="1" applyBorder="1" applyAlignment="1">
      <alignment horizontal="left" wrapText="1" indent="1"/>
    </xf>
    <xf numFmtId="165" fontId="46" fillId="0" borderId="27" xfId="44" applyNumberFormat="1" applyFont="1" applyBorder="1" applyAlignment="1">
      <alignment horizontal="right" vertical="center" wrapText="1"/>
    </xf>
    <xf numFmtId="0" fontId="46" fillId="0" borderId="27" xfId="43" applyFont="1" applyBorder="1" applyAlignment="1">
      <alignment horizontal="left" vertical="center" wrapText="1"/>
    </xf>
    <xf numFmtId="0" fontId="44" fillId="0" borderId="28" xfId="43" applyFont="1" applyBorder="1" applyAlignment="1">
      <alignment horizontal="center" vertical="center" wrapText="1"/>
    </xf>
    <xf numFmtId="165" fontId="20" fillId="0" borderId="0" xfId="1" applyNumberFormat="1" applyFont="1" applyAlignment="1">
      <alignment horizontal="right"/>
    </xf>
    <xf numFmtId="166" fontId="44" fillId="0" borderId="27" xfId="44" applyNumberFormat="1" applyFont="1" applyBorder="1" applyAlignment="1">
      <alignment horizontal="right" vertical="center"/>
    </xf>
    <xf numFmtId="166" fontId="44" fillId="0" borderId="27" xfId="44" applyNumberFormat="1" applyFont="1" applyBorder="1" applyAlignment="1">
      <alignment horizontal="right" vertical="center" wrapText="1"/>
    </xf>
    <xf numFmtId="165" fontId="39" fillId="0" borderId="21" xfId="1" applyNumberFormat="1" applyFont="1" applyBorder="1" applyAlignment="1">
      <alignment horizontal="right" wrapText="1"/>
    </xf>
    <xf numFmtId="0" fontId="41" fillId="0" borderId="29" xfId="0" applyFont="1" applyBorder="1" applyAlignment="1">
      <alignment horizontal="left" wrapText="1"/>
    </xf>
    <xf numFmtId="0" fontId="37" fillId="0" borderId="23" xfId="0" applyFont="1" applyBorder="1" applyAlignment="1">
      <alignment horizontal="center" wrapText="1"/>
    </xf>
    <xf numFmtId="165" fontId="31" fillId="0" borderId="0" xfId="1" applyNumberFormat="1" applyFont="1"/>
    <xf numFmtId="165" fontId="49" fillId="0" borderId="20" xfId="1" applyNumberFormat="1" applyFont="1" applyBorder="1" applyAlignment="1">
      <alignment horizontal="center" wrapText="1"/>
    </xf>
    <xf numFmtId="0" fontId="37" fillId="0" borderId="22" xfId="0" applyFont="1" applyBorder="1" applyAlignment="1">
      <alignment horizontal="left" wrapText="1"/>
    </xf>
    <xf numFmtId="165" fontId="26" fillId="0" borderId="29" xfId="1" applyNumberFormat="1" applyFont="1" applyFill="1" applyBorder="1" applyAlignment="1" applyProtection="1">
      <alignment horizontal="right" wrapText="1"/>
    </xf>
    <xf numFmtId="0" fontId="36" fillId="0" borderId="26" xfId="0" applyFont="1" applyBorder="1" applyAlignment="1">
      <alignment horizontal="center"/>
    </xf>
    <xf numFmtId="0" fontId="3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3" fillId="0" borderId="0" xfId="0" applyFont="1" applyAlignment="1">
      <alignment horizontal="right"/>
    </xf>
    <xf numFmtId="0" fontId="37" fillId="0" borderId="25" xfId="0" applyFont="1" applyBorder="1" applyAlignment="1">
      <alignment horizontal="center" vertical="center" wrapText="1"/>
    </xf>
    <xf numFmtId="0" fontId="37" fillId="0" borderId="24" xfId="0" applyFont="1" applyBorder="1" applyAlignment="1">
      <alignment horizontal="center" vertical="center" wrapText="1"/>
    </xf>
    <xf numFmtId="0" fontId="42" fillId="0" borderId="23" xfId="0" applyFont="1" applyBorder="1" applyAlignment="1">
      <alignment horizontal="center" wrapText="1"/>
    </xf>
    <xf numFmtId="0" fontId="42" fillId="0" borderId="22" xfId="0" applyFont="1" applyBorder="1" applyAlignment="1">
      <alignment horizontal="center" wrapText="1"/>
    </xf>
    <xf numFmtId="0" fontId="42" fillId="0" borderId="21" xfId="0" applyFont="1" applyBorder="1" applyAlignment="1">
      <alignment horizontal="center" wrapText="1"/>
    </xf>
    <xf numFmtId="0" fontId="36" fillId="0" borderId="26" xfId="0" applyFont="1" applyBorder="1" applyAlignment="1">
      <alignment horizontal="center" vertical="center" wrapText="1"/>
    </xf>
    <xf numFmtId="0" fontId="48" fillId="0" borderId="30" xfId="0" applyFont="1" applyBorder="1" applyAlignment="1">
      <alignment horizontal="left" wrapText="1"/>
    </xf>
    <xf numFmtId="0" fontId="48" fillId="0" borderId="32" xfId="0" applyFont="1" applyBorder="1" applyAlignment="1">
      <alignment horizontal="left" wrapText="1"/>
    </xf>
    <xf numFmtId="0" fontId="48" fillId="0" borderId="31" xfId="0" applyFont="1" applyBorder="1" applyAlignment="1">
      <alignment horizontal="left" wrapText="1"/>
    </xf>
    <xf numFmtId="0" fontId="47" fillId="0" borderId="0" xfId="43" applyFont="1" applyAlignment="1">
      <alignment horizontal="center" wrapText="1"/>
    </xf>
  </cellXfs>
  <cellStyles count="45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Comma 2" xfId="4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3" xfId="43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a.purina/Documents/Budzets%202026/Budzets_2026_10.12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nemumi-izdevumi"/>
      <sheetName val="2026.g budžets_detalizācijā"/>
      <sheetName val="Budzeta bāzes2025-2026"/>
      <sheetName val="IT bāzes izdevumi 2025_2026"/>
      <sheetName val="Transporta kompensāc.pedag.2026"/>
    </sheetNames>
    <sheetDataSet>
      <sheetData sheetId="0"/>
      <sheetData sheetId="1">
        <row r="3">
          <cell r="K3">
            <v>2427464</v>
          </cell>
        </row>
        <row r="4">
          <cell r="K4">
            <v>106060</v>
          </cell>
        </row>
        <row r="8">
          <cell r="K8">
            <v>811025</v>
          </cell>
        </row>
        <row r="28">
          <cell r="K28">
            <v>820585</v>
          </cell>
        </row>
        <row r="45">
          <cell r="K45">
            <v>74146</v>
          </cell>
        </row>
        <row r="47">
          <cell r="K47">
            <v>16500</v>
          </cell>
        </row>
        <row r="86">
          <cell r="K86">
            <v>769844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L304"/>
  <sheetViews>
    <sheetView tabSelected="1" zoomScaleNormal="100" workbookViewId="0">
      <pane ySplit="6" topLeftCell="A7" activePane="bottomLeft" state="frozen"/>
      <selection pane="bottomLeft" activeCell="I1" sqref="I1"/>
    </sheetView>
  </sheetViews>
  <sheetFormatPr defaultRowHeight="15"/>
  <cols>
    <col min="1" max="1" width="8" customWidth="1"/>
    <col min="2" max="2" width="53.5703125" customWidth="1"/>
    <col min="3" max="3" width="13.28515625" customWidth="1"/>
    <col min="4" max="4" width="12" style="2" customWidth="1"/>
    <col min="5" max="5" width="14.140625" style="3" customWidth="1"/>
    <col min="6" max="6" width="12" style="3" customWidth="1"/>
    <col min="7" max="7" width="13.42578125" customWidth="1"/>
    <col min="8" max="8" width="18" customWidth="1"/>
    <col min="9" max="9" width="14.85546875" customWidth="1"/>
    <col min="10" max="10" width="14" bestFit="1" customWidth="1"/>
    <col min="11" max="11" width="11.28515625" bestFit="1" customWidth="1"/>
    <col min="250" max="250" width="8" customWidth="1"/>
    <col min="251" max="251" width="53.5703125" customWidth="1"/>
    <col min="252" max="253" width="17.42578125" customWidth="1"/>
    <col min="254" max="254" width="18.85546875" customWidth="1"/>
    <col min="255" max="255" width="16.42578125" customWidth="1"/>
    <col min="256" max="256" width="13.28515625" customWidth="1"/>
    <col min="257" max="257" width="12" customWidth="1"/>
    <col min="258" max="258" width="11.5703125" customWidth="1"/>
    <col min="259" max="259" width="11" customWidth="1"/>
    <col min="506" max="506" width="8" customWidth="1"/>
    <col min="507" max="507" width="53.5703125" customWidth="1"/>
    <col min="508" max="509" width="17.42578125" customWidth="1"/>
    <col min="510" max="510" width="18.85546875" customWidth="1"/>
    <col min="511" max="511" width="16.42578125" customWidth="1"/>
    <col min="512" max="512" width="13.28515625" customWidth="1"/>
    <col min="513" max="513" width="12" customWidth="1"/>
    <col min="514" max="514" width="11.5703125" customWidth="1"/>
    <col min="515" max="515" width="11" customWidth="1"/>
    <col min="762" max="762" width="8" customWidth="1"/>
    <col min="763" max="763" width="53.5703125" customWidth="1"/>
    <col min="764" max="765" width="17.42578125" customWidth="1"/>
    <col min="766" max="766" width="18.85546875" customWidth="1"/>
    <col min="767" max="767" width="16.42578125" customWidth="1"/>
    <col min="768" max="768" width="13.28515625" customWidth="1"/>
    <col min="769" max="769" width="12" customWidth="1"/>
    <col min="770" max="770" width="11.5703125" customWidth="1"/>
    <col min="771" max="771" width="11" customWidth="1"/>
    <col min="1018" max="1018" width="8" customWidth="1"/>
    <col min="1019" max="1019" width="53.5703125" customWidth="1"/>
    <col min="1020" max="1021" width="17.42578125" customWidth="1"/>
    <col min="1022" max="1022" width="18.85546875" customWidth="1"/>
    <col min="1023" max="1023" width="16.42578125" customWidth="1"/>
    <col min="1024" max="1024" width="13.28515625" customWidth="1"/>
    <col min="1025" max="1025" width="12" customWidth="1"/>
    <col min="1026" max="1026" width="11.5703125" customWidth="1"/>
    <col min="1027" max="1027" width="11" customWidth="1"/>
    <col min="1274" max="1274" width="8" customWidth="1"/>
    <col min="1275" max="1275" width="53.5703125" customWidth="1"/>
    <col min="1276" max="1277" width="17.42578125" customWidth="1"/>
    <col min="1278" max="1278" width="18.85546875" customWidth="1"/>
    <col min="1279" max="1279" width="16.42578125" customWidth="1"/>
    <col min="1280" max="1280" width="13.28515625" customWidth="1"/>
    <col min="1281" max="1281" width="12" customWidth="1"/>
    <col min="1282" max="1282" width="11.5703125" customWidth="1"/>
    <col min="1283" max="1283" width="11" customWidth="1"/>
    <col min="1530" max="1530" width="8" customWidth="1"/>
    <col min="1531" max="1531" width="53.5703125" customWidth="1"/>
    <col min="1532" max="1533" width="17.42578125" customWidth="1"/>
    <col min="1534" max="1534" width="18.85546875" customWidth="1"/>
    <col min="1535" max="1535" width="16.42578125" customWidth="1"/>
    <col min="1536" max="1536" width="13.28515625" customWidth="1"/>
    <col min="1537" max="1537" width="12" customWidth="1"/>
    <col min="1538" max="1538" width="11.5703125" customWidth="1"/>
    <col min="1539" max="1539" width="11" customWidth="1"/>
    <col min="1786" max="1786" width="8" customWidth="1"/>
    <col min="1787" max="1787" width="53.5703125" customWidth="1"/>
    <col min="1788" max="1789" width="17.42578125" customWidth="1"/>
    <col min="1790" max="1790" width="18.85546875" customWidth="1"/>
    <col min="1791" max="1791" width="16.42578125" customWidth="1"/>
    <col min="1792" max="1792" width="13.28515625" customWidth="1"/>
    <col min="1793" max="1793" width="12" customWidth="1"/>
    <col min="1794" max="1794" width="11.5703125" customWidth="1"/>
    <col min="1795" max="1795" width="11" customWidth="1"/>
    <col min="2042" max="2042" width="8" customWidth="1"/>
    <col min="2043" max="2043" width="53.5703125" customWidth="1"/>
    <col min="2044" max="2045" width="17.42578125" customWidth="1"/>
    <col min="2046" max="2046" width="18.85546875" customWidth="1"/>
    <col min="2047" max="2047" width="16.42578125" customWidth="1"/>
    <col min="2048" max="2048" width="13.28515625" customWidth="1"/>
    <col min="2049" max="2049" width="12" customWidth="1"/>
    <col min="2050" max="2050" width="11.5703125" customWidth="1"/>
    <col min="2051" max="2051" width="11" customWidth="1"/>
    <col min="2298" max="2298" width="8" customWidth="1"/>
    <col min="2299" max="2299" width="53.5703125" customWidth="1"/>
    <col min="2300" max="2301" width="17.42578125" customWidth="1"/>
    <col min="2302" max="2302" width="18.85546875" customWidth="1"/>
    <col min="2303" max="2303" width="16.42578125" customWidth="1"/>
    <col min="2304" max="2304" width="13.28515625" customWidth="1"/>
    <col min="2305" max="2305" width="12" customWidth="1"/>
    <col min="2306" max="2306" width="11.5703125" customWidth="1"/>
    <col min="2307" max="2307" width="11" customWidth="1"/>
    <col min="2554" max="2554" width="8" customWidth="1"/>
    <col min="2555" max="2555" width="53.5703125" customWidth="1"/>
    <col min="2556" max="2557" width="17.42578125" customWidth="1"/>
    <col min="2558" max="2558" width="18.85546875" customWidth="1"/>
    <col min="2559" max="2559" width="16.42578125" customWidth="1"/>
    <col min="2560" max="2560" width="13.28515625" customWidth="1"/>
    <col min="2561" max="2561" width="12" customWidth="1"/>
    <col min="2562" max="2562" width="11.5703125" customWidth="1"/>
    <col min="2563" max="2563" width="11" customWidth="1"/>
    <col min="2810" max="2810" width="8" customWidth="1"/>
    <col min="2811" max="2811" width="53.5703125" customWidth="1"/>
    <col min="2812" max="2813" width="17.42578125" customWidth="1"/>
    <col min="2814" max="2814" width="18.85546875" customWidth="1"/>
    <col min="2815" max="2815" width="16.42578125" customWidth="1"/>
    <col min="2816" max="2816" width="13.28515625" customWidth="1"/>
    <col min="2817" max="2817" width="12" customWidth="1"/>
    <col min="2818" max="2818" width="11.5703125" customWidth="1"/>
    <col min="2819" max="2819" width="11" customWidth="1"/>
    <col min="3066" max="3066" width="8" customWidth="1"/>
    <col min="3067" max="3067" width="53.5703125" customWidth="1"/>
    <col min="3068" max="3069" width="17.42578125" customWidth="1"/>
    <col min="3070" max="3070" width="18.85546875" customWidth="1"/>
    <col min="3071" max="3071" width="16.42578125" customWidth="1"/>
    <col min="3072" max="3072" width="13.28515625" customWidth="1"/>
    <col min="3073" max="3073" width="12" customWidth="1"/>
    <col min="3074" max="3074" width="11.5703125" customWidth="1"/>
    <col min="3075" max="3075" width="11" customWidth="1"/>
    <col min="3322" max="3322" width="8" customWidth="1"/>
    <col min="3323" max="3323" width="53.5703125" customWidth="1"/>
    <col min="3324" max="3325" width="17.42578125" customWidth="1"/>
    <col min="3326" max="3326" width="18.85546875" customWidth="1"/>
    <col min="3327" max="3327" width="16.42578125" customWidth="1"/>
    <col min="3328" max="3328" width="13.28515625" customWidth="1"/>
    <col min="3329" max="3329" width="12" customWidth="1"/>
    <col min="3330" max="3330" width="11.5703125" customWidth="1"/>
    <col min="3331" max="3331" width="11" customWidth="1"/>
    <col min="3578" max="3578" width="8" customWidth="1"/>
    <col min="3579" max="3579" width="53.5703125" customWidth="1"/>
    <col min="3580" max="3581" width="17.42578125" customWidth="1"/>
    <col min="3582" max="3582" width="18.85546875" customWidth="1"/>
    <col min="3583" max="3583" width="16.42578125" customWidth="1"/>
    <col min="3584" max="3584" width="13.28515625" customWidth="1"/>
    <col min="3585" max="3585" width="12" customWidth="1"/>
    <col min="3586" max="3586" width="11.5703125" customWidth="1"/>
    <col min="3587" max="3587" width="11" customWidth="1"/>
    <col min="3834" max="3834" width="8" customWidth="1"/>
    <col min="3835" max="3835" width="53.5703125" customWidth="1"/>
    <col min="3836" max="3837" width="17.42578125" customWidth="1"/>
    <col min="3838" max="3838" width="18.85546875" customWidth="1"/>
    <col min="3839" max="3839" width="16.42578125" customWidth="1"/>
    <col min="3840" max="3840" width="13.28515625" customWidth="1"/>
    <col min="3841" max="3841" width="12" customWidth="1"/>
    <col min="3842" max="3842" width="11.5703125" customWidth="1"/>
    <col min="3843" max="3843" width="11" customWidth="1"/>
    <col min="4090" max="4090" width="8" customWidth="1"/>
    <col min="4091" max="4091" width="53.5703125" customWidth="1"/>
    <col min="4092" max="4093" width="17.42578125" customWidth="1"/>
    <col min="4094" max="4094" width="18.85546875" customWidth="1"/>
    <col min="4095" max="4095" width="16.42578125" customWidth="1"/>
    <col min="4096" max="4096" width="13.28515625" customWidth="1"/>
    <col min="4097" max="4097" width="12" customWidth="1"/>
    <col min="4098" max="4098" width="11.5703125" customWidth="1"/>
    <col min="4099" max="4099" width="11" customWidth="1"/>
    <col min="4346" max="4346" width="8" customWidth="1"/>
    <col min="4347" max="4347" width="53.5703125" customWidth="1"/>
    <col min="4348" max="4349" width="17.42578125" customWidth="1"/>
    <col min="4350" max="4350" width="18.85546875" customWidth="1"/>
    <col min="4351" max="4351" width="16.42578125" customWidth="1"/>
    <col min="4352" max="4352" width="13.28515625" customWidth="1"/>
    <col min="4353" max="4353" width="12" customWidth="1"/>
    <col min="4354" max="4354" width="11.5703125" customWidth="1"/>
    <col min="4355" max="4355" width="11" customWidth="1"/>
    <col min="4602" max="4602" width="8" customWidth="1"/>
    <col min="4603" max="4603" width="53.5703125" customWidth="1"/>
    <col min="4604" max="4605" width="17.42578125" customWidth="1"/>
    <col min="4606" max="4606" width="18.85546875" customWidth="1"/>
    <col min="4607" max="4607" width="16.42578125" customWidth="1"/>
    <col min="4608" max="4608" width="13.28515625" customWidth="1"/>
    <col min="4609" max="4609" width="12" customWidth="1"/>
    <col min="4610" max="4610" width="11.5703125" customWidth="1"/>
    <col min="4611" max="4611" width="11" customWidth="1"/>
    <col min="4858" max="4858" width="8" customWidth="1"/>
    <col min="4859" max="4859" width="53.5703125" customWidth="1"/>
    <col min="4860" max="4861" width="17.42578125" customWidth="1"/>
    <col min="4862" max="4862" width="18.85546875" customWidth="1"/>
    <col min="4863" max="4863" width="16.42578125" customWidth="1"/>
    <col min="4864" max="4864" width="13.28515625" customWidth="1"/>
    <col min="4865" max="4865" width="12" customWidth="1"/>
    <col min="4866" max="4866" width="11.5703125" customWidth="1"/>
    <col min="4867" max="4867" width="11" customWidth="1"/>
    <col min="5114" max="5114" width="8" customWidth="1"/>
    <col min="5115" max="5115" width="53.5703125" customWidth="1"/>
    <col min="5116" max="5117" width="17.42578125" customWidth="1"/>
    <col min="5118" max="5118" width="18.85546875" customWidth="1"/>
    <col min="5119" max="5119" width="16.42578125" customWidth="1"/>
    <col min="5120" max="5120" width="13.28515625" customWidth="1"/>
    <col min="5121" max="5121" width="12" customWidth="1"/>
    <col min="5122" max="5122" width="11.5703125" customWidth="1"/>
    <col min="5123" max="5123" width="11" customWidth="1"/>
    <col min="5370" max="5370" width="8" customWidth="1"/>
    <col min="5371" max="5371" width="53.5703125" customWidth="1"/>
    <col min="5372" max="5373" width="17.42578125" customWidth="1"/>
    <col min="5374" max="5374" width="18.85546875" customWidth="1"/>
    <col min="5375" max="5375" width="16.42578125" customWidth="1"/>
    <col min="5376" max="5376" width="13.28515625" customWidth="1"/>
    <col min="5377" max="5377" width="12" customWidth="1"/>
    <col min="5378" max="5378" width="11.5703125" customWidth="1"/>
    <col min="5379" max="5379" width="11" customWidth="1"/>
    <col min="5626" max="5626" width="8" customWidth="1"/>
    <col min="5627" max="5627" width="53.5703125" customWidth="1"/>
    <col min="5628" max="5629" width="17.42578125" customWidth="1"/>
    <col min="5630" max="5630" width="18.85546875" customWidth="1"/>
    <col min="5631" max="5631" width="16.42578125" customWidth="1"/>
    <col min="5632" max="5632" width="13.28515625" customWidth="1"/>
    <col min="5633" max="5633" width="12" customWidth="1"/>
    <col min="5634" max="5634" width="11.5703125" customWidth="1"/>
    <col min="5635" max="5635" width="11" customWidth="1"/>
    <col min="5882" max="5882" width="8" customWidth="1"/>
    <col min="5883" max="5883" width="53.5703125" customWidth="1"/>
    <col min="5884" max="5885" width="17.42578125" customWidth="1"/>
    <col min="5886" max="5886" width="18.85546875" customWidth="1"/>
    <col min="5887" max="5887" width="16.42578125" customWidth="1"/>
    <col min="5888" max="5888" width="13.28515625" customWidth="1"/>
    <col min="5889" max="5889" width="12" customWidth="1"/>
    <col min="5890" max="5890" width="11.5703125" customWidth="1"/>
    <col min="5891" max="5891" width="11" customWidth="1"/>
    <col min="6138" max="6138" width="8" customWidth="1"/>
    <col min="6139" max="6139" width="53.5703125" customWidth="1"/>
    <col min="6140" max="6141" width="17.42578125" customWidth="1"/>
    <col min="6142" max="6142" width="18.85546875" customWidth="1"/>
    <col min="6143" max="6143" width="16.42578125" customWidth="1"/>
    <col min="6144" max="6144" width="13.28515625" customWidth="1"/>
    <col min="6145" max="6145" width="12" customWidth="1"/>
    <col min="6146" max="6146" width="11.5703125" customWidth="1"/>
    <col min="6147" max="6147" width="11" customWidth="1"/>
    <col min="6394" max="6394" width="8" customWidth="1"/>
    <col min="6395" max="6395" width="53.5703125" customWidth="1"/>
    <col min="6396" max="6397" width="17.42578125" customWidth="1"/>
    <col min="6398" max="6398" width="18.85546875" customWidth="1"/>
    <col min="6399" max="6399" width="16.42578125" customWidth="1"/>
    <col min="6400" max="6400" width="13.28515625" customWidth="1"/>
    <col min="6401" max="6401" width="12" customWidth="1"/>
    <col min="6402" max="6402" width="11.5703125" customWidth="1"/>
    <col min="6403" max="6403" width="11" customWidth="1"/>
    <col min="6650" max="6650" width="8" customWidth="1"/>
    <col min="6651" max="6651" width="53.5703125" customWidth="1"/>
    <col min="6652" max="6653" width="17.42578125" customWidth="1"/>
    <col min="6654" max="6654" width="18.85546875" customWidth="1"/>
    <col min="6655" max="6655" width="16.42578125" customWidth="1"/>
    <col min="6656" max="6656" width="13.28515625" customWidth="1"/>
    <col min="6657" max="6657" width="12" customWidth="1"/>
    <col min="6658" max="6658" width="11.5703125" customWidth="1"/>
    <col min="6659" max="6659" width="11" customWidth="1"/>
    <col min="6906" max="6906" width="8" customWidth="1"/>
    <col min="6907" max="6907" width="53.5703125" customWidth="1"/>
    <col min="6908" max="6909" width="17.42578125" customWidth="1"/>
    <col min="6910" max="6910" width="18.85546875" customWidth="1"/>
    <col min="6911" max="6911" width="16.42578125" customWidth="1"/>
    <col min="6912" max="6912" width="13.28515625" customWidth="1"/>
    <col min="6913" max="6913" width="12" customWidth="1"/>
    <col min="6914" max="6914" width="11.5703125" customWidth="1"/>
    <col min="6915" max="6915" width="11" customWidth="1"/>
    <col min="7162" max="7162" width="8" customWidth="1"/>
    <col min="7163" max="7163" width="53.5703125" customWidth="1"/>
    <col min="7164" max="7165" width="17.42578125" customWidth="1"/>
    <col min="7166" max="7166" width="18.85546875" customWidth="1"/>
    <col min="7167" max="7167" width="16.42578125" customWidth="1"/>
    <col min="7168" max="7168" width="13.28515625" customWidth="1"/>
    <col min="7169" max="7169" width="12" customWidth="1"/>
    <col min="7170" max="7170" width="11.5703125" customWidth="1"/>
    <col min="7171" max="7171" width="11" customWidth="1"/>
    <col min="7418" max="7418" width="8" customWidth="1"/>
    <col min="7419" max="7419" width="53.5703125" customWidth="1"/>
    <col min="7420" max="7421" width="17.42578125" customWidth="1"/>
    <col min="7422" max="7422" width="18.85546875" customWidth="1"/>
    <col min="7423" max="7423" width="16.42578125" customWidth="1"/>
    <col min="7424" max="7424" width="13.28515625" customWidth="1"/>
    <col min="7425" max="7425" width="12" customWidth="1"/>
    <col min="7426" max="7426" width="11.5703125" customWidth="1"/>
    <col min="7427" max="7427" width="11" customWidth="1"/>
    <col min="7674" max="7674" width="8" customWidth="1"/>
    <col min="7675" max="7675" width="53.5703125" customWidth="1"/>
    <col min="7676" max="7677" width="17.42578125" customWidth="1"/>
    <col min="7678" max="7678" width="18.85546875" customWidth="1"/>
    <col min="7679" max="7679" width="16.42578125" customWidth="1"/>
    <col min="7680" max="7680" width="13.28515625" customWidth="1"/>
    <col min="7681" max="7681" width="12" customWidth="1"/>
    <col min="7682" max="7682" width="11.5703125" customWidth="1"/>
    <col min="7683" max="7683" width="11" customWidth="1"/>
    <col min="7930" max="7930" width="8" customWidth="1"/>
    <col min="7931" max="7931" width="53.5703125" customWidth="1"/>
    <col min="7932" max="7933" width="17.42578125" customWidth="1"/>
    <col min="7934" max="7934" width="18.85546875" customWidth="1"/>
    <col min="7935" max="7935" width="16.42578125" customWidth="1"/>
    <col min="7936" max="7936" width="13.28515625" customWidth="1"/>
    <col min="7937" max="7937" width="12" customWidth="1"/>
    <col min="7938" max="7938" width="11.5703125" customWidth="1"/>
    <col min="7939" max="7939" width="11" customWidth="1"/>
    <col min="8186" max="8186" width="8" customWidth="1"/>
    <col min="8187" max="8187" width="53.5703125" customWidth="1"/>
    <col min="8188" max="8189" width="17.42578125" customWidth="1"/>
    <col min="8190" max="8190" width="18.85546875" customWidth="1"/>
    <col min="8191" max="8191" width="16.42578125" customWidth="1"/>
    <col min="8192" max="8192" width="13.28515625" customWidth="1"/>
    <col min="8193" max="8193" width="12" customWidth="1"/>
    <col min="8194" max="8194" width="11.5703125" customWidth="1"/>
    <col min="8195" max="8195" width="11" customWidth="1"/>
    <col min="8442" max="8442" width="8" customWidth="1"/>
    <col min="8443" max="8443" width="53.5703125" customWidth="1"/>
    <col min="8444" max="8445" width="17.42578125" customWidth="1"/>
    <col min="8446" max="8446" width="18.85546875" customWidth="1"/>
    <col min="8447" max="8447" width="16.42578125" customWidth="1"/>
    <col min="8448" max="8448" width="13.28515625" customWidth="1"/>
    <col min="8449" max="8449" width="12" customWidth="1"/>
    <col min="8450" max="8450" width="11.5703125" customWidth="1"/>
    <col min="8451" max="8451" width="11" customWidth="1"/>
    <col min="8698" max="8698" width="8" customWidth="1"/>
    <col min="8699" max="8699" width="53.5703125" customWidth="1"/>
    <col min="8700" max="8701" width="17.42578125" customWidth="1"/>
    <col min="8702" max="8702" width="18.85546875" customWidth="1"/>
    <col min="8703" max="8703" width="16.42578125" customWidth="1"/>
    <col min="8704" max="8704" width="13.28515625" customWidth="1"/>
    <col min="8705" max="8705" width="12" customWidth="1"/>
    <col min="8706" max="8706" width="11.5703125" customWidth="1"/>
    <col min="8707" max="8707" width="11" customWidth="1"/>
    <col min="8954" max="8954" width="8" customWidth="1"/>
    <col min="8955" max="8955" width="53.5703125" customWidth="1"/>
    <col min="8956" max="8957" width="17.42578125" customWidth="1"/>
    <col min="8958" max="8958" width="18.85546875" customWidth="1"/>
    <col min="8959" max="8959" width="16.42578125" customWidth="1"/>
    <col min="8960" max="8960" width="13.28515625" customWidth="1"/>
    <col min="8961" max="8961" width="12" customWidth="1"/>
    <col min="8962" max="8962" width="11.5703125" customWidth="1"/>
    <col min="8963" max="8963" width="11" customWidth="1"/>
    <col min="9210" max="9210" width="8" customWidth="1"/>
    <col min="9211" max="9211" width="53.5703125" customWidth="1"/>
    <col min="9212" max="9213" width="17.42578125" customWidth="1"/>
    <col min="9214" max="9214" width="18.85546875" customWidth="1"/>
    <col min="9215" max="9215" width="16.42578125" customWidth="1"/>
    <col min="9216" max="9216" width="13.28515625" customWidth="1"/>
    <col min="9217" max="9217" width="12" customWidth="1"/>
    <col min="9218" max="9218" width="11.5703125" customWidth="1"/>
    <col min="9219" max="9219" width="11" customWidth="1"/>
    <col min="9466" max="9466" width="8" customWidth="1"/>
    <col min="9467" max="9467" width="53.5703125" customWidth="1"/>
    <col min="9468" max="9469" width="17.42578125" customWidth="1"/>
    <col min="9470" max="9470" width="18.85546875" customWidth="1"/>
    <col min="9471" max="9471" width="16.42578125" customWidth="1"/>
    <col min="9472" max="9472" width="13.28515625" customWidth="1"/>
    <col min="9473" max="9473" width="12" customWidth="1"/>
    <col min="9474" max="9474" width="11.5703125" customWidth="1"/>
    <col min="9475" max="9475" width="11" customWidth="1"/>
    <col min="9722" max="9722" width="8" customWidth="1"/>
    <col min="9723" max="9723" width="53.5703125" customWidth="1"/>
    <col min="9724" max="9725" width="17.42578125" customWidth="1"/>
    <col min="9726" max="9726" width="18.85546875" customWidth="1"/>
    <col min="9727" max="9727" width="16.42578125" customWidth="1"/>
    <col min="9728" max="9728" width="13.28515625" customWidth="1"/>
    <col min="9729" max="9729" width="12" customWidth="1"/>
    <col min="9730" max="9730" width="11.5703125" customWidth="1"/>
    <col min="9731" max="9731" width="11" customWidth="1"/>
    <col min="9978" max="9978" width="8" customWidth="1"/>
    <col min="9979" max="9979" width="53.5703125" customWidth="1"/>
    <col min="9980" max="9981" width="17.42578125" customWidth="1"/>
    <col min="9982" max="9982" width="18.85546875" customWidth="1"/>
    <col min="9983" max="9983" width="16.42578125" customWidth="1"/>
    <col min="9984" max="9984" width="13.28515625" customWidth="1"/>
    <col min="9985" max="9985" width="12" customWidth="1"/>
    <col min="9986" max="9986" width="11.5703125" customWidth="1"/>
    <col min="9987" max="9987" width="11" customWidth="1"/>
    <col min="10234" max="10234" width="8" customWidth="1"/>
    <col min="10235" max="10235" width="53.5703125" customWidth="1"/>
    <col min="10236" max="10237" width="17.42578125" customWidth="1"/>
    <col min="10238" max="10238" width="18.85546875" customWidth="1"/>
    <col min="10239" max="10239" width="16.42578125" customWidth="1"/>
    <col min="10240" max="10240" width="13.28515625" customWidth="1"/>
    <col min="10241" max="10241" width="12" customWidth="1"/>
    <col min="10242" max="10242" width="11.5703125" customWidth="1"/>
    <col min="10243" max="10243" width="11" customWidth="1"/>
    <col min="10490" max="10490" width="8" customWidth="1"/>
    <col min="10491" max="10491" width="53.5703125" customWidth="1"/>
    <col min="10492" max="10493" width="17.42578125" customWidth="1"/>
    <col min="10494" max="10494" width="18.85546875" customWidth="1"/>
    <col min="10495" max="10495" width="16.42578125" customWidth="1"/>
    <col min="10496" max="10496" width="13.28515625" customWidth="1"/>
    <col min="10497" max="10497" width="12" customWidth="1"/>
    <col min="10498" max="10498" width="11.5703125" customWidth="1"/>
    <col min="10499" max="10499" width="11" customWidth="1"/>
    <col min="10746" max="10746" width="8" customWidth="1"/>
    <col min="10747" max="10747" width="53.5703125" customWidth="1"/>
    <col min="10748" max="10749" width="17.42578125" customWidth="1"/>
    <col min="10750" max="10750" width="18.85546875" customWidth="1"/>
    <col min="10751" max="10751" width="16.42578125" customWidth="1"/>
    <col min="10752" max="10752" width="13.28515625" customWidth="1"/>
    <col min="10753" max="10753" width="12" customWidth="1"/>
    <col min="10754" max="10754" width="11.5703125" customWidth="1"/>
    <col min="10755" max="10755" width="11" customWidth="1"/>
    <col min="11002" max="11002" width="8" customWidth="1"/>
    <col min="11003" max="11003" width="53.5703125" customWidth="1"/>
    <col min="11004" max="11005" width="17.42578125" customWidth="1"/>
    <col min="11006" max="11006" width="18.85546875" customWidth="1"/>
    <col min="11007" max="11007" width="16.42578125" customWidth="1"/>
    <col min="11008" max="11008" width="13.28515625" customWidth="1"/>
    <col min="11009" max="11009" width="12" customWidth="1"/>
    <col min="11010" max="11010" width="11.5703125" customWidth="1"/>
    <col min="11011" max="11011" width="11" customWidth="1"/>
    <col min="11258" max="11258" width="8" customWidth="1"/>
    <col min="11259" max="11259" width="53.5703125" customWidth="1"/>
    <col min="11260" max="11261" width="17.42578125" customWidth="1"/>
    <col min="11262" max="11262" width="18.85546875" customWidth="1"/>
    <col min="11263" max="11263" width="16.42578125" customWidth="1"/>
    <col min="11264" max="11264" width="13.28515625" customWidth="1"/>
    <col min="11265" max="11265" width="12" customWidth="1"/>
    <col min="11266" max="11266" width="11.5703125" customWidth="1"/>
    <col min="11267" max="11267" width="11" customWidth="1"/>
    <col min="11514" max="11514" width="8" customWidth="1"/>
    <col min="11515" max="11515" width="53.5703125" customWidth="1"/>
    <col min="11516" max="11517" width="17.42578125" customWidth="1"/>
    <col min="11518" max="11518" width="18.85546875" customWidth="1"/>
    <col min="11519" max="11519" width="16.42578125" customWidth="1"/>
    <col min="11520" max="11520" width="13.28515625" customWidth="1"/>
    <col min="11521" max="11521" width="12" customWidth="1"/>
    <col min="11522" max="11522" width="11.5703125" customWidth="1"/>
    <col min="11523" max="11523" width="11" customWidth="1"/>
    <col min="11770" max="11770" width="8" customWidth="1"/>
    <col min="11771" max="11771" width="53.5703125" customWidth="1"/>
    <col min="11772" max="11773" width="17.42578125" customWidth="1"/>
    <col min="11774" max="11774" width="18.85546875" customWidth="1"/>
    <col min="11775" max="11775" width="16.42578125" customWidth="1"/>
    <col min="11776" max="11776" width="13.28515625" customWidth="1"/>
    <col min="11777" max="11777" width="12" customWidth="1"/>
    <col min="11778" max="11778" width="11.5703125" customWidth="1"/>
    <col min="11779" max="11779" width="11" customWidth="1"/>
    <col min="12026" max="12026" width="8" customWidth="1"/>
    <col min="12027" max="12027" width="53.5703125" customWidth="1"/>
    <col min="12028" max="12029" width="17.42578125" customWidth="1"/>
    <col min="12030" max="12030" width="18.85546875" customWidth="1"/>
    <col min="12031" max="12031" width="16.42578125" customWidth="1"/>
    <col min="12032" max="12032" width="13.28515625" customWidth="1"/>
    <col min="12033" max="12033" width="12" customWidth="1"/>
    <col min="12034" max="12034" width="11.5703125" customWidth="1"/>
    <col min="12035" max="12035" width="11" customWidth="1"/>
    <col min="12282" max="12282" width="8" customWidth="1"/>
    <col min="12283" max="12283" width="53.5703125" customWidth="1"/>
    <col min="12284" max="12285" width="17.42578125" customWidth="1"/>
    <col min="12286" max="12286" width="18.85546875" customWidth="1"/>
    <col min="12287" max="12287" width="16.42578125" customWidth="1"/>
    <col min="12288" max="12288" width="13.28515625" customWidth="1"/>
    <col min="12289" max="12289" width="12" customWidth="1"/>
    <col min="12290" max="12290" width="11.5703125" customWidth="1"/>
    <col min="12291" max="12291" width="11" customWidth="1"/>
    <col min="12538" max="12538" width="8" customWidth="1"/>
    <col min="12539" max="12539" width="53.5703125" customWidth="1"/>
    <col min="12540" max="12541" width="17.42578125" customWidth="1"/>
    <col min="12542" max="12542" width="18.85546875" customWidth="1"/>
    <col min="12543" max="12543" width="16.42578125" customWidth="1"/>
    <col min="12544" max="12544" width="13.28515625" customWidth="1"/>
    <col min="12545" max="12545" width="12" customWidth="1"/>
    <col min="12546" max="12546" width="11.5703125" customWidth="1"/>
    <col min="12547" max="12547" width="11" customWidth="1"/>
    <col min="12794" max="12794" width="8" customWidth="1"/>
    <col min="12795" max="12795" width="53.5703125" customWidth="1"/>
    <col min="12796" max="12797" width="17.42578125" customWidth="1"/>
    <col min="12798" max="12798" width="18.85546875" customWidth="1"/>
    <col min="12799" max="12799" width="16.42578125" customWidth="1"/>
    <col min="12800" max="12800" width="13.28515625" customWidth="1"/>
    <col min="12801" max="12801" width="12" customWidth="1"/>
    <col min="12802" max="12802" width="11.5703125" customWidth="1"/>
    <col min="12803" max="12803" width="11" customWidth="1"/>
    <col min="13050" max="13050" width="8" customWidth="1"/>
    <col min="13051" max="13051" width="53.5703125" customWidth="1"/>
    <col min="13052" max="13053" width="17.42578125" customWidth="1"/>
    <col min="13054" max="13054" width="18.85546875" customWidth="1"/>
    <col min="13055" max="13055" width="16.42578125" customWidth="1"/>
    <col min="13056" max="13056" width="13.28515625" customWidth="1"/>
    <col min="13057" max="13057" width="12" customWidth="1"/>
    <col min="13058" max="13058" width="11.5703125" customWidth="1"/>
    <col min="13059" max="13059" width="11" customWidth="1"/>
    <col min="13306" max="13306" width="8" customWidth="1"/>
    <col min="13307" max="13307" width="53.5703125" customWidth="1"/>
    <col min="13308" max="13309" width="17.42578125" customWidth="1"/>
    <col min="13310" max="13310" width="18.85546875" customWidth="1"/>
    <col min="13311" max="13311" width="16.42578125" customWidth="1"/>
    <col min="13312" max="13312" width="13.28515625" customWidth="1"/>
    <col min="13313" max="13313" width="12" customWidth="1"/>
    <col min="13314" max="13314" width="11.5703125" customWidth="1"/>
    <col min="13315" max="13315" width="11" customWidth="1"/>
    <col min="13562" max="13562" width="8" customWidth="1"/>
    <col min="13563" max="13563" width="53.5703125" customWidth="1"/>
    <col min="13564" max="13565" width="17.42578125" customWidth="1"/>
    <col min="13566" max="13566" width="18.85546875" customWidth="1"/>
    <col min="13567" max="13567" width="16.42578125" customWidth="1"/>
    <col min="13568" max="13568" width="13.28515625" customWidth="1"/>
    <col min="13569" max="13569" width="12" customWidth="1"/>
    <col min="13570" max="13570" width="11.5703125" customWidth="1"/>
    <col min="13571" max="13571" width="11" customWidth="1"/>
    <col min="13818" max="13818" width="8" customWidth="1"/>
    <col min="13819" max="13819" width="53.5703125" customWidth="1"/>
    <col min="13820" max="13821" width="17.42578125" customWidth="1"/>
    <col min="13822" max="13822" width="18.85546875" customWidth="1"/>
    <col min="13823" max="13823" width="16.42578125" customWidth="1"/>
    <col min="13824" max="13824" width="13.28515625" customWidth="1"/>
    <col min="13825" max="13825" width="12" customWidth="1"/>
    <col min="13826" max="13826" width="11.5703125" customWidth="1"/>
    <col min="13827" max="13827" width="11" customWidth="1"/>
    <col min="14074" max="14074" width="8" customWidth="1"/>
    <col min="14075" max="14075" width="53.5703125" customWidth="1"/>
    <col min="14076" max="14077" width="17.42578125" customWidth="1"/>
    <col min="14078" max="14078" width="18.85546875" customWidth="1"/>
    <col min="14079" max="14079" width="16.42578125" customWidth="1"/>
    <col min="14080" max="14080" width="13.28515625" customWidth="1"/>
    <col min="14081" max="14081" width="12" customWidth="1"/>
    <col min="14082" max="14082" width="11.5703125" customWidth="1"/>
    <col min="14083" max="14083" width="11" customWidth="1"/>
    <col min="14330" max="14330" width="8" customWidth="1"/>
    <col min="14331" max="14331" width="53.5703125" customWidth="1"/>
    <col min="14332" max="14333" width="17.42578125" customWidth="1"/>
    <col min="14334" max="14334" width="18.85546875" customWidth="1"/>
    <col min="14335" max="14335" width="16.42578125" customWidth="1"/>
    <col min="14336" max="14336" width="13.28515625" customWidth="1"/>
    <col min="14337" max="14337" width="12" customWidth="1"/>
    <col min="14338" max="14338" width="11.5703125" customWidth="1"/>
    <col min="14339" max="14339" width="11" customWidth="1"/>
    <col min="14586" max="14586" width="8" customWidth="1"/>
    <col min="14587" max="14587" width="53.5703125" customWidth="1"/>
    <col min="14588" max="14589" width="17.42578125" customWidth="1"/>
    <col min="14590" max="14590" width="18.85546875" customWidth="1"/>
    <col min="14591" max="14591" width="16.42578125" customWidth="1"/>
    <col min="14592" max="14592" width="13.28515625" customWidth="1"/>
    <col min="14593" max="14593" width="12" customWidth="1"/>
    <col min="14594" max="14594" width="11.5703125" customWidth="1"/>
    <col min="14595" max="14595" width="11" customWidth="1"/>
    <col min="14842" max="14842" width="8" customWidth="1"/>
    <col min="14843" max="14843" width="53.5703125" customWidth="1"/>
    <col min="14844" max="14845" width="17.42578125" customWidth="1"/>
    <col min="14846" max="14846" width="18.85546875" customWidth="1"/>
    <col min="14847" max="14847" width="16.42578125" customWidth="1"/>
    <col min="14848" max="14848" width="13.28515625" customWidth="1"/>
    <col min="14849" max="14849" width="12" customWidth="1"/>
    <col min="14850" max="14850" width="11.5703125" customWidth="1"/>
    <col min="14851" max="14851" width="11" customWidth="1"/>
    <col min="15098" max="15098" width="8" customWidth="1"/>
    <col min="15099" max="15099" width="53.5703125" customWidth="1"/>
    <col min="15100" max="15101" width="17.42578125" customWidth="1"/>
    <col min="15102" max="15102" width="18.85546875" customWidth="1"/>
    <col min="15103" max="15103" width="16.42578125" customWidth="1"/>
    <col min="15104" max="15104" width="13.28515625" customWidth="1"/>
    <col min="15105" max="15105" width="12" customWidth="1"/>
    <col min="15106" max="15106" width="11.5703125" customWidth="1"/>
    <col min="15107" max="15107" width="11" customWidth="1"/>
    <col min="15354" max="15354" width="8" customWidth="1"/>
    <col min="15355" max="15355" width="53.5703125" customWidth="1"/>
    <col min="15356" max="15357" width="17.42578125" customWidth="1"/>
    <col min="15358" max="15358" width="18.85546875" customWidth="1"/>
    <col min="15359" max="15359" width="16.42578125" customWidth="1"/>
    <col min="15360" max="15360" width="13.28515625" customWidth="1"/>
    <col min="15361" max="15361" width="12" customWidth="1"/>
    <col min="15362" max="15362" width="11.5703125" customWidth="1"/>
    <col min="15363" max="15363" width="11" customWidth="1"/>
    <col min="15610" max="15610" width="8" customWidth="1"/>
    <col min="15611" max="15611" width="53.5703125" customWidth="1"/>
    <col min="15612" max="15613" width="17.42578125" customWidth="1"/>
    <col min="15614" max="15614" width="18.85546875" customWidth="1"/>
    <col min="15615" max="15615" width="16.42578125" customWidth="1"/>
    <col min="15616" max="15616" width="13.28515625" customWidth="1"/>
    <col min="15617" max="15617" width="12" customWidth="1"/>
    <col min="15618" max="15618" width="11.5703125" customWidth="1"/>
    <col min="15619" max="15619" width="11" customWidth="1"/>
    <col min="15866" max="15866" width="8" customWidth="1"/>
    <col min="15867" max="15867" width="53.5703125" customWidth="1"/>
    <col min="15868" max="15869" width="17.42578125" customWidth="1"/>
    <col min="15870" max="15870" width="18.85546875" customWidth="1"/>
    <col min="15871" max="15871" width="16.42578125" customWidth="1"/>
    <col min="15872" max="15872" width="13.28515625" customWidth="1"/>
    <col min="15873" max="15873" width="12" customWidth="1"/>
    <col min="15874" max="15874" width="11.5703125" customWidth="1"/>
    <col min="15875" max="15875" width="11" customWidth="1"/>
    <col min="16122" max="16122" width="8" customWidth="1"/>
    <col min="16123" max="16123" width="53.5703125" customWidth="1"/>
    <col min="16124" max="16125" width="17.42578125" customWidth="1"/>
    <col min="16126" max="16126" width="18.85546875" customWidth="1"/>
    <col min="16127" max="16127" width="16.42578125" customWidth="1"/>
    <col min="16128" max="16128" width="13.28515625" customWidth="1"/>
    <col min="16129" max="16129" width="12" customWidth="1"/>
    <col min="16130" max="16130" width="11.5703125" customWidth="1"/>
    <col min="16131" max="16131" width="11" customWidth="1"/>
    <col min="16384" max="16384" width="8.7109375" customWidth="1"/>
  </cols>
  <sheetData>
    <row r="1" spans="1:9" ht="15.75">
      <c r="A1" s="193" t="s">
        <v>466</v>
      </c>
      <c r="B1" s="193"/>
      <c r="C1" s="193"/>
      <c r="D1" s="193"/>
      <c r="E1" s="193"/>
      <c r="F1" s="193"/>
      <c r="G1" s="193"/>
    </row>
    <row r="2" spans="1:9" ht="15.75">
      <c r="A2" s="193" t="s">
        <v>0</v>
      </c>
      <c r="B2" s="193"/>
      <c r="C2" s="193"/>
      <c r="D2" s="193"/>
      <c r="E2" s="193"/>
      <c r="F2" s="193"/>
      <c r="G2" s="193"/>
    </row>
    <row r="3" spans="1:9" ht="15.75">
      <c r="A3" s="193" t="s">
        <v>463</v>
      </c>
      <c r="B3" s="193"/>
      <c r="C3" s="193"/>
      <c r="D3" s="193"/>
      <c r="E3" s="193"/>
      <c r="F3" s="193"/>
      <c r="G3" s="193"/>
    </row>
    <row r="4" spans="1:9">
      <c r="C4" s="5"/>
      <c r="F4" s="4"/>
      <c r="G4" s="4"/>
    </row>
    <row r="5" spans="1:9" ht="15.75">
      <c r="A5" s="192" t="s">
        <v>1</v>
      </c>
      <c r="B5" s="192"/>
      <c r="C5" s="192"/>
      <c r="D5" s="192"/>
      <c r="E5" s="192"/>
      <c r="F5" s="192"/>
      <c r="G5" s="192"/>
    </row>
    <row r="6" spans="1:9">
      <c r="A6" s="8" t="s">
        <v>2</v>
      </c>
      <c r="B6" s="9" t="s">
        <v>3</v>
      </c>
      <c r="C6" s="10" t="s">
        <v>4</v>
      </c>
      <c r="D6" s="11" t="s">
        <v>5</v>
      </c>
      <c r="E6" s="12" t="s">
        <v>6</v>
      </c>
      <c r="F6" s="12" t="s">
        <v>7</v>
      </c>
      <c r="G6" s="12" t="s">
        <v>8</v>
      </c>
    </row>
    <row r="7" spans="1:9">
      <c r="A7" s="13" t="s">
        <v>9</v>
      </c>
      <c r="B7" s="14" t="s">
        <v>10</v>
      </c>
      <c r="C7" s="15">
        <v>47527835.479999997</v>
      </c>
      <c r="D7" s="16">
        <v>49359272.689999998</v>
      </c>
      <c r="E7" s="16">
        <v>51911778</v>
      </c>
      <c r="F7" s="16">
        <v>51911778</v>
      </c>
      <c r="G7" s="16">
        <v>51911778</v>
      </c>
      <c r="H7" s="25"/>
    </row>
    <row r="8" spans="1:9">
      <c r="A8" s="13" t="s">
        <v>11</v>
      </c>
      <c r="B8" s="14" t="s">
        <v>12</v>
      </c>
      <c r="C8" s="17">
        <v>0</v>
      </c>
      <c r="D8" s="18">
        <v>0</v>
      </c>
      <c r="E8" s="18">
        <v>0</v>
      </c>
      <c r="F8" s="18">
        <v>0</v>
      </c>
      <c r="G8" s="18">
        <v>0</v>
      </c>
    </row>
    <row r="9" spans="1:9">
      <c r="A9" s="19" t="s">
        <v>13</v>
      </c>
      <c r="B9" s="20" t="s">
        <v>14</v>
      </c>
      <c r="C9" s="21">
        <f t="shared" ref="C9:G9" si="0">SUM(C7:C8)</f>
        <v>47527835.479999997</v>
      </c>
      <c r="D9" s="22">
        <f t="shared" si="0"/>
        <v>49359272.689999998</v>
      </c>
      <c r="E9" s="22">
        <f t="shared" si="0"/>
        <v>51911778</v>
      </c>
      <c r="F9" s="22">
        <f t="shared" si="0"/>
        <v>51911778</v>
      </c>
      <c r="G9" s="22">
        <f t="shared" si="0"/>
        <v>51911778</v>
      </c>
    </row>
    <row r="10" spans="1:9">
      <c r="A10" s="23" t="s">
        <v>15</v>
      </c>
      <c r="B10" s="14" t="s">
        <v>16</v>
      </c>
      <c r="C10" s="24">
        <v>1747025</v>
      </c>
      <c r="D10" s="18">
        <v>1759468</v>
      </c>
      <c r="E10" s="18">
        <v>1700000</v>
      </c>
      <c r="F10" s="18">
        <v>1700000</v>
      </c>
      <c r="G10" s="18">
        <v>1700000</v>
      </c>
    </row>
    <row r="11" spans="1:9">
      <c r="A11" s="23" t="s">
        <v>17</v>
      </c>
      <c r="B11" s="14" t="s">
        <v>18</v>
      </c>
      <c r="C11" s="24">
        <v>167737</v>
      </c>
      <c r="D11" s="18">
        <v>126632</v>
      </c>
      <c r="E11" s="18">
        <v>130000</v>
      </c>
      <c r="F11" s="18">
        <v>130000</v>
      </c>
      <c r="G11" s="18">
        <v>120000</v>
      </c>
      <c r="I11" s="25"/>
    </row>
    <row r="12" spans="1:9">
      <c r="A12" s="19" t="s">
        <v>19</v>
      </c>
      <c r="B12" s="20" t="s">
        <v>20</v>
      </c>
      <c r="C12" s="26">
        <f>SUM(C10:C11)</f>
        <v>1914762</v>
      </c>
      <c r="D12" s="27">
        <f>SUM(D10:D11)</f>
        <v>1886100</v>
      </c>
      <c r="E12" s="27">
        <f t="shared" ref="E12:G12" si="1">SUM(E10:E11)</f>
        <v>1830000</v>
      </c>
      <c r="F12" s="27">
        <f t="shared" si="1"/>
        <v>1830000</v>
      </c>
      <c r="G12" s="27">
        <f t="shared" si="1"/>
        <v>1820000</v>
      </c>
      <c r="H12" s="25"/>
    </row>
    <row r="13" spans="1:9">
      <c r="A13" s="23" t="s">
        <v>21</v>
      </c>
      <c r="B13" s="14" t="s">
        <v>22</v>
      </c>
      <c r="C13" s="24">
        <v>1263566</v>
      </c>
      <c r="D13" s="18">
        <v>1255432</v>
      </c>
      <c r="E13" s="18">
        <v>1190000</v>
      </c>
      <c r="F13" s="18">
        <v>1120000</v>
      </c>
      <c r="G13" s="18">
        <v>1110000</v>
      </c>
    </row>
    <row r="14" spans="1:9">
      <c r="A14" s="23" t="s">
        <v>23</v>
      </c>
      <c r="B14" s="14" t="s">
        <v>24</v>
      </c>
      <c r="C14" s="24">
        <v>27530</v>
      </c>
      <c r="D14" s="18">
        <v>33611</v>
      </c>
      <c r="E14" s="18">
        <v>28000</v>
      </c>
      <c r="F14" s="18">
        <v>28000</v>
      </c>
      <c r="G14" s="18">
        <v>20000</v>
      </c>
    </row>
    <row r="15" spans="1:9">
      <c r="A15" s="19" t="s">
        <v>25</v>
      </c>
      <c r="B15" s="20" t="s">
        <v>20</v>
      </c>
      <c r="C15" s="26">
        <f t="shared" ref="C15:F15" si="2">SUM(C13:C14)</f>
        <v>1291096</v>
      </c>
      <c r="D15" s="27">
        <f>SUM(D13:D14)</f>
        <v>1289043</v>
      </c>
      <c r="E15" s="27">
        <f t="shared" si="2"/>
        <v>1218000</v>
      </c>
      <c r="F15" s="27">
        <f t="shared" si="2"/>
        <v>1148000</v>
      </c>
      <c r="G15" s="27">
        <f t="shared" ref="G15" si="3">SUM(G13:G14)</f>
        <v>1130000</v>
      </c>
    </row>
    <row r="16" spans="1:9">
      <c r="A16" s="23" t="s">
        <v>26</v>
      </c>
      <c r="B16" s="14" t="s">
        <v>27</v>
      </c>
      <c r="C16" s="24">
        <v>728138</v>
      </c>
      <c r="D16" s="18">
        <v>724598</v>
      </c>
      <c r="E16" s="18">
        <v>690000</v>
      </c>
      <c r="F16" s="18">
        <v>690000</v>
      </c>
      <c r="G16" s="18">
        <v>690000</v>
      </c>
    </row>
    <row r="17" spans="1:9">
      <c r="A17" s="23" t="s">
        <v>28</v>
      </c>
      <c r="B17" s="14" t="s">
        <v>29</v>
      </c>
      <c r="C17" s="24">
        <v>74920</v>
      </c>
      <c r="D17" s="18">
        <v>57437</v>
      </c>
      <c r="E17" s="18">
        <v>70000</v>
      </c>
      <c r="F17" s="18">
        <v>75000</v>
      </c>
      <c r="G17" s="18">
        <v>75000</v>
      </c>
      <c r="I17" s="115"/>
    </row>
    <row r="18" spans="1:9">
      <c r="A18" s="19" t="s">
        <v>30</v>
      </c>
      <c r="B18" s="20" t="s">
        <v>31</v>
      </c>
      <c r="C18" s="26">
        <f t="shared" ref="C18:G18" si="4">SUM(C16:C17)</f>
        <v>803058</v>
      </c>
      <c r="D18" s="27">
        <f>SUM(D16:D17)</f>
        <v>782035</v>
      </c>
      <c r="E18" s="27">
        <f t="shared" si="4"/>
        <v>760000</v>
      </c>
      <c r="F18" s="27">
        <f t="shared" si="4"/>
        <v>765000</v>
      </c>
      <c r="G18" s="27">
        <f t="shared" si="4"/>
        <v>765000</v>
      </c>
    </row>
    <row r="19" spans="1:9">
      <c r="A19" s="23" t="s">
        <v>32</v>
      </c>
      <c r="B19" s="14" t="s">
        <v>33</v>
      </c>
      <c r="C19" s="24">
        <v>6441</v>
      </c>
      <c r="D19" s="18">
        <v>7315.55</v>
      </c>
      <c r="E19" s="18">
        <v>5600</v>
      </c>
      <c r="F19" s="18">
        <v>5600</v>
      </c>
      <c r="G19" s="18">
        <v>5600</v>
      </c>
    </row>
    <row r="20" spans="1:9">
      <c r="A20" s="19" t="s">
        <v>34</v>
      </c>
      <c r="B20" s="20" t="s">
        <v>20</v>
      </c>
      <c r="C20" s="26">
        <f t="shared" ref="C20" si="5">SUM(C19)</f>
        <v>6441</v>
      </c>
      <c r="D20" s="27">
        <f t="shared" ref="D20:G20" si="6">SUM(D19)</f>
        <v>7315.55</v>
      </c>
      <c r="E20" s="27">
        <f t="shared" si="6"/>
        <v>5600</v>
      </c>
      <c r="F20" s="27">
        <f t="shared" si="6"/>
        <v>5600</v>
      </c>
      <c r="G20" s="27">
        <f t="shared" si="6"/>
        <v>5600</v>
      </c>
    </row>
    <row r="21" spans="1:9">
      <c r="A21" s="23" t="s">
        <v>35</v>
      </c>
      <c r="B21" s="14" t="s">
        <v>36</v>
      </c>
      <c r="C21" s="24">
        <v>159087</v>
      </c>
      <c r="D21" s="18">
        <v>285453</v>
      </c>
      <c r="E21" s="18">
        <v>200000</v>
      </c>
      <c r="F21" s="18">
        <v>200000</v>
      </c>
      <c r="G21" s="18">
        <v>200000</v>
      </c>
    </row>
    <row r="22" spans="1:9">
      <c r="A22" s="19" t="s">
        <v>37</v>
      </c>
      <c r="B22" s="20" t="s">
        <v>20</v>
      </c>
      <c r="C22" s="26">
        <f t="shared" ref="C22" si="7">SUM(C21)</f>
        <v>159087</v>
      </c>
      <c r="D22" s="27">
        <f>SUM(D21)</f>
        <v>285453</v>
      </c>
      <c r="E22" s="27">
        <f t="shared" ref="E22:G22" si="8">SUM(E21)</f>
        <v>200000</v>
      </c>
      <c r="F22" s="27">
        <f t="shared" si="8"/>
        <v>200000</v>
      </c>
      <c r="G22" s="27">
        <f t="shared" si="8"/>
        <v>200000</v>
      </c>
    </row>
    <row r="23" spans="1:9">
      <c r="A23" s="23" t="s">
        <v>38</v>
      </c>
      <c r="B23" s="14" t="s">
        <v>39</v>
      </c>
      <c r="C23" s="17">
        <v>45763</v>
      </c>
      <c r="D23" s="18">
        <v>45000</v>
      </c>
      <c r="E23" s="28">
        <v>0</v>
      </c>
      <c r="F23" s="28">
        <v>0</v>
      </c>
      <c r="G23" s="28">
        <v>0</v>
      </c>
    </row>
    <row r="24" spans="1:9">
      <c r="A24" s="23" t="s">
        <v>40</v>
      </c>
      <c r="B24" s="14" t="s">
        <v>41</v>
      </c>
      <c r="C24" s="17">
        <v>0</v>
      </c>
      <c r="D24" s="18">
        <v>0</v>
      </c>
      <c r="E24" s="28">
        <v>0</v>
      </c>
      <c r="F24" s="28">
        <v>0</v>
      </c>
      <c r="G24" s="28">
        <v>0</v>
      </c>
      <c r="H24" s="25"/>
    </row>
    <row r="25" spans="1:9">
      <c r="A25" s="19" t="s">
        <v>42</v>
      </c>
      <c r="B25" s="20" t="s">
        <v>20</v>
      </c>
      <c r="C25" s="26">
        <f>SUM(C23)</f>
        <v>45763</v>
      </c>
      <c r="D25" s="27">
        <f>SUM(D23)</f>
        <v>45000</v>
      </c>
      <c r="E25" s="29">
        <f>SUM(E23:E24)</f>
        <v>0</v>
      </c>
      <c r="F25" s="29">
        <f>SUM(F23:F24)</f>
        <v>0</v>
      </c>
      <c r="G25" s="29">
        <f>SUM(G23:G24)</f>
        <v>0</v>
      </c>
    </row>
    <row r="26" spans="1:9">
      <c r="A26" s="23" t="s">
        <v>43</v>
      </c>
      <c r="B26" s="14" t="s">
        <v>44</v>
      </c>
      <c r="C26" s="30">
        <v>0</v>
      </c>
      <c r="D26" s="31">
        <v>0</v>
      </c>
      <c r="E26" s="32">
        <v>0</v>
      </c>
      <c r="F26" s="32">
        <v>0</v>
      </c>
      <c r="G26" s="32">
        <v>0</v>
      </c>
    </row>
    <row r="27" spans="1:9">
      <c r="A27" s="19" t="s">
        <v>45</v>
      </c>
      <c r="B27" s="20" t="s">
        <v>20</v>
      </c>
      <c r="C27" s="26">
        <f>SUM(C26)</f>
        <v>0</v>
      </c>
      <c r="D27" s="27">
        <f>SUM(D26)</f>
        <v>0</v>
      </c>
      <c r="E27" s="29">
        <f>SUM(E26)</f>
        <v>0</v>
      </c>
      <c r="F27" s="29">
        <f t="shared" ref="F27:G27" si="9">SUM(F26)</f>
        <v>0</v>
      </c>
      <c r="G27" s="29">
        <f t="shared" si="9"/>
        <v>0</v>
      </c>
      <c r="H27" s="33"/>
    </row>
    <row r="28" spans="1:9">
      <c r="A28" s="13" t="s">
        <v>46</v>
      </c>
      <c r="B28" s="14" t="s">
        <v>47</v>
      </c>
      <c r="C28" s="24">
        <v>4609.82</v>
      </c>
      <c r="D28" s="18">
        <v>4179</v>
      </c>
      <c r="E28" s="18">
        <v>4000</v>
      </c>
      <c r="F28" s="18">
        <v>4000</v>
      </c>
      <c r="G28" s="18">
        <v>4000</v>
      </c>
    </row>
    <row r="29" spans="1:9">
      <c r="A29" s="13" t="s">
        <v>48</v>
      </c>
      <c r="B29" s="14" t="s">
        <v>49</v>
      </c>
      <c r="C29" s="24">
        <v>2.5</v>
      </c>
      <c r="D29" s="18">
        <v>7</v>
      </c>
      <c r="E29" s="18">
        <v>20</v>
      </c>
      <c r="F29" s="18">
        <v>20</v>
      </c>
      <c r="G29" s="18">
        <v>20</v>
      </c>
    </row>
    <row r="30" spans="1:9">
      <c r="A30" s="23" t="s">
        <v>50</v>
      </c>
      <c r="B30" s="14" t="s">
        <v>51</v>
      </c>
      <c r="C30" s="24">
        <v>3924</v>
      </c>
      <c r="D30" s="18">
        <v>3547</v>
      </c>
      <c r="E30" s="18">
        <v>3500</v>
      </c>
      <c r="F30" s="18">
        <v>3500</v>
      </c>
      <c r="G30" s="18">
        <v>3500</v>
      </c>
    </row>
    <row r="31" spans="1:9">
      <c r="A31" s="23" t="s">
        <v>52</v>
      </c>
      <c r="B31" s="14" t="s">
        <v>53</v>
      </c>
      <c r="C31" s="34">
        <v>4.2699999999999996</v>
      </c>
      <c r="D31" s="18">
        <v>712</v>
      </c>
      <c r="E31" s="18">
        <v>0</v>
      </c>
      <c r="F31" s="18">
        <v>0</v>
      </c>
      <c r="G31" s="18">
        <v>0</v>
      </c>
    </row>
    <row r="32" spans="1:9">
      <c r="A32" s="19" t="s">
        <v>54</v>
      </c>
      <c r="B32" s="20" t="s">
        <v>14</v>
      </c>
      <c r="C32" s="26">
        <f>SUM(C28:C31)</f>
        <v>8540.59</v>
      </c>
      <c r="D32" s="27">
        <f>SUM(D28:D31)</f>
        <v>8445</v>
      </c>
      <c r="E32" s="27">
        <f t="shared" ref="E32:G32" si="10">SUM(E28:E31)</f>
        <v>7520</v>
      </c>
      <c r="F32" s="27">
        <f t="shared" si="10"/>
        <v>7520</v>
      </c>
      <c r="G32" s="27">
        <f t="shared" si="10"/>
        <v>7520</v>
      </c>
    </row>
    <row r="33" spans="1:7">
      <c r="A33" s="13" t="s">
        <v>55</v>
      </c>
      <c r="B33" s="14" t="s">
        <v>56</v>
      </c>
      <c r="C33" s="24">
        <v>430</v>
      </c>
      <c r="D33" s="18">
        <v>470</v>
      </c>
      <c r="E33" s="18">
        <v>300</v>
      </c>
      <c r="F33" s="18">
        <v>300</v>
      </c>
      <c r="G33" s="18">
        <v>300</v>
      </c>
    </row>
    <row r="34" spans="1:7">
      <c r="A34" s="13" t="s">
        <v>57</v>
      </c>
      <c r="B34" s="14" t="s">
        <v>58</v>
      </c>
      <c r="C34" s="24">
        <v>22445.46</v>
      </c>
      <c r="D34" s="18">
        <v>21160</v>
      </c>
      <c r="E34" s="18">
        <v>21000</v>
      </c>
      <c r="F34" s="18">
        <v>21000</v>
      </c>
      <c r="G34" s="18">
        <v>21000</v>
      </c>
    </row>
    <row r="35" spans="1:7">
      <c r="A35" s="13" t="s">
        <v>59</v>
      </c>
      <c r="B35" s="14" t="s">
        <v>60</v>
      </c>
      <c r="C35" s="24">
        <v>1666.03</v>
      </c>
      <c r="D35" s="18">
        <v>171</v>
      </c>
      <c r="E35" s="18">
        <v>0</v>
      </c>
      <c r="F35" s="18">
        <v>0</v>
      </c>
      <c r="G35" s="18">
        <v>0</v>
      </c>
    </row>
    <row r="36" spans="1:7">
      <c r="A36" s="13" t="s">
        <v>61</v>
      </c>
      <c r="B36" s="14" t="s">
        <v>62</v>
      </c>
      <c r="C36" s="24">
        <v>2886.42</v>
      </c>
      <c r="D36" s="18">
        <v>2960</v>
      </c>
      <c r="E36" s="18">
        <v>2500</v>
      </c>
      <c r="F36" s="18">
        <v>2500</v>
      </c>
      <c r="G36" s="18">
        <v>2500</v>
      </c>
    </row>
    <row r="37" spans="1:7">
      <c r="A37" s="13" t="s">
        <v>63</v>
      </c>
      <c r="B37" s="14" t="s">
        <v>64</v>
      </c>
      <c r="C37" s="24">
        <v>12974.79</v>
      </c>
      <c r="D37" s="18">
        <v>15155</v>
      </c>
      <c r="E37" s="18">
        <v>14000</v>
      </c>
      <c r="F37" s="18">
        <v>14000</v>
      </c>
      <c r="G37" s="18">
        <v>14000</v>
      </c>
    </row>
    <row r="38" spans="1:7">
      <c r="A38" s="13" t="s">
        <v>65</v>
      </c>
      <c r="B38" s="14" t="s">
        <v>66</v>
      </c>
      <c r="C38" s="24">
        <v>6476.88</v>
      </c>
      <c r="D38" s="18">
        <v>6030</v>
      </c>
      <c r="E38" s="18">
        <v>5600</v>
      </c>
      <c r="F38" s="18">
        <v>5600</v>
      </c>
      <c r="G38" s="18">
        <v>5600</v>
      </c>
    </row>
    <row r="39" spans="1:7">
      <c r="A39" s="35" t="s">
        <v>67</v>
      </c>
      <c r="B39" s="20" t="s">
        <v>20</v>
      </c>
      <c r="C39" s="26">
        <f t="shared" ref="C39:G39" si="11">SUM(C33:C38)</f>
        <v>46879.579999999994</v>
      </c>
      <c r="D39" s="27">
        <f t="shared" si="11"/>
        <v>45946</v>
      </c>
      <c r="E39" s="27">
        <f t="shared" si="11"/>
        <v>43400</v>
      </c>
      <c r="F39" s="27">
        <f t="shared" si="11"/>
        <v>43400</v>
      </c>
      <c r="G39" s="27">
        <f t="shared" si="11"/>
        <v>43400</v>
      </c>
    </row>
    <row r="40" spans="1:7">
      <c r="A40" s="36" t="s">
        <v>68</v>
      </c>
      <c r="B40" s="37" t="s">
        <v>69</v>
      </c>
      <c r="C40" s="24">
        <v>36644.980000000003</v>
      </c>
      <c r="D40" s="18">
        <v>61717</v>
      </c>
      <c r="E40" s="18">
        <v>46500</v>
      </c>
      <c r="F40" s="18">
        <v>46500</v>
      </c>
      <c r="G40" s="18">
        <v>46500</v>
      </c>
    </row>
    <row r="41" spans="1:7">
      <c r="A41" s="36" t="s">
        <v>70</v>
      </c>
      <c r="B41" s="37" t="s">
        <v>71</v>
      </c>
      <c r="C41" s="24">
        <v>5743.67</v>
      </c>
      <c r="D41" s="18">
        <v>2186</v>
      </c>
      <c r="E41" s="18">
        <v>2500</v>
      </c>
      <c r="F41" s="18">
        <v>2500</v>
      </c>
      <c r="G41" s="18">
        <v>2500</v>
      </c>
    </row>
    <row r="42" spans="1:7">
      <c r="A42" s="19" t="s">
        <v>72</v>
      </c>
      <c r="B42" s="20" t="s">
        <v>20</v>
      </c>
      <c r="C42" s="26">
        <f t="shared" ref="C42" si="12">SUM(C40:C41)</f>
        <v>42388.65</v>
      </c>
      <c r="D42" s="27">
        <f>SUM(D40:D41)</f>
        <v>63903</v>
      </c>
      <c r="E42" s="27">
        <f t="shared" ref="E42:G42" si="13">SUM(E40:E41)</f>
        <v>49000</v>
      </c>
      <c r="F42" s="27">
        <f t="shared" si="13"/>
        <v>49000</v>
      </c>
      <c r="G42" s="27">
        <f t="shared" si="13"/>
        <v>49000</v>
      </c>
    </row>
    <row r="43" spans="1:7">
      <c r="A43" s="23" t="s">
        <v>73</v>
      </c>
      <c r="B43" s="14" t="s">
        <v>74</v>
      </c>
      <c r="C43" s="24">
        <v>283.14</v>
      </c>
      <c r="D43" s="18">
        <v>120</v>
      </c>
      <c r="E43" s="18">
        <v>0</v>
      </c>
      <c r="F43" s="18">
        <v>0</v>
      </c>
      <c r="G43" s="18">
        <v>0</v>
      </c>
    </row>
    <row r="44" spans="1:7">
      <c r="A44" s="23" t="s">
        <v>75</v>
      </c>
      <c r="B44" s="14" t="s">
        <v>76</v>
      </c>
      <c r="C44" s="24">
        <v>48516</v>
      </c>
      <c r="D44" s="18">
        <v>47971</v>
      </c>
      <c r="E44" s="18">
        <v>28410</v>
      </c>
      <c r="F44" s="18">
        <v>200</v>
      </c>
      <c r="G44" s="18">
        <v>200</v>
      </c>
    </row>
    <row r="45" spans="1:7">
      <c r="A45" s="19" t="s">
        <v>77</v>
      </c>
      <c r="B45" s="20" t="s">
        <v>20</v>
      </c>
      <c r="C45" s="26">
        <f>SUM(C43:C44)</f>
        <v>48799.14</v>
      </c>
      <c r="D45" s="27">
        <f>SUM(D43:D44)</f>
        <v>48091</v>
      </c>
      <c r="E45" s="27">
        <f>SUM(E43:E44)</f>
        <v>28410</v>
      </c>
      <c r="F45" s="27">
        <f>SUM(F43:F44)</f>
        <v>200</v>
      </c>
      <c r="G45" s="27">
        <f>SUM(G43:G44)</f>
        <v>200</v>
      </c>
    </row>
    <row r="46" spans="1:7">
      <c r="A46" s="23" t="s">
        <v>78</v>
      </c>
      <c r="B46" s="38" t="s">
        <v>79</v>
      </c>
      <c r="C46" s="24">
        <v>85448.39</v>
      </c>
      <c r="D46" s="31">
        <v>87608</v>
      </c>
      <c r="E46" s="31">
        <v>0</v>
      </c>
      <c r="F46" s="31">
        <v>0</v>
      </c>
      <c r="G46" s="31">
        <v>0</v>
      </c>
    </row>
    <row r="47" spans="1:7">
      <c r="A47" s="13" t="s">
        <v>80</v>
      </c>
      <c r="B47" s="14" t="s">
        <v>81</v>
      </c>
      <c r="C47" s="24">
        <v>249510.64</v>
      </c>
      <c r="D47" s="18">
        <v>126313</v>
      </c>
      <c r="E47" s="18">
        <v>125000</v>
      </c>
      <c r="F47" s="18">
        <v>100000</v>
      </c>
      <c r="G47" s="18">
        <v>100000</v>
      </c>
    </row>
    <row r="48" spans="1:7">
      <c r="A48" s="13" t="s">
        <v>82</v>
      </c>
      <c r="B48" s="14" t="s">
        <v>83</v>
      </c>
      <c r="C48" s="24">
        <v>33100.6</v>
      </c>
      <c r="D48" s="18">
        <v>0</v>
      </c>
      <c r="E48" s="18">
        <v>0</v>
      </c>
      <c r="F48" s="18">
        <v>0</v>
      </c>
      <c r="G48" s="18">
        <v>0</v>
      </c>
    </row>
    <row r="49" spans="1:7">
      <c r="A49" s="13" t="s">
        <v>84</v>
      </c>
      <c r="B49" s="14" t="s">
        <v>85</v>
      </c>
      <c r="C49" s="24">
        <v>15.12</v>
      </c>
      <c r="D49" s="18">
        <v>665</v>
      </c>
      <c r="E49" s="18">
        <v>0</v>
      </c>
      <c r="F49" s="18">
        <v>0</v>
      </c>
      <c r="G49" s="18">
        <v>0</v>
      </c>
    </row>
    <row r="50" spans="1:7">
      <c r="A50" s="19" t="s">
        <v>86</v>
      </c>
      <c r="B50" s="20" t="s">
        <v>14</v>
      </c>
      <c r="C50" s="26">
        <f t="shared" ref="C50:G50" si="14">SUM(C46:C49)</f>
        <v>368074.75</v>
      </c>
      <c r="D50" s="27">
        <f t="shared" si="14"/>
        <v>214586</v>
      </c>
      <c r="E50" s="27">
        <f t="shared" si="14"/>
        <v>125000</v>
      </c>
      <c r="F50" s="27">
        <f t="shared" si="14"/>
        <v>100000</v>
      </c>
      <c r="G50" s="27">
        <f t="shared" si="14"/>
        <v>100000</v>
      </c>
    </row>
    <row r="51" spans="1:7">
      <c r="A51" s="23" t="s">
        <v>87</v>
      </c>
      <c r="B51" s="14" t="s">
        <v>88</v>
      </c>
      <c r="C51" s="17">
        <v>16000</v>
      </c>
      <c r="D51" s="18">
        <v>0</v>
      </c>
      <c r="E51" s="18">
        <v>19297</v>
      </c>
      <c r="F51" s="18">
        <v>0</v>
      </c>
      <c r="G51" s="18">
        <v>0</v>
      </c>
    </row>
    <row r="52" spans="1:7">
      <c r="A52" s="19" t="s">
        <v>89</v>
      </c>
      <c r="B52" s="20" t="s">
        <v>20</v>
      </c>
      <c r="C52" s="39">
        <f>SUM(C51:C51)</f>
        <v>16000</v>
      </c>
      <c r="D52" s="27">
        <f>SUM(D51)</f>
        <v>0</v>
      </c>
      <c r="E52" s="27">
        <f>SUM(E51:E51)</f>
        <v>19297</v>
      </c>
      <c r="F52" s="27">
        <f>SUM(F51:F51)</f>
        <v>0</v>
      </c>
      <c r="G52" s="27">
        <f>SUM(G51:G51)</f>
        <v>0</v>
      </c>
    </row>
    <row r="53" spans="1:7">
      <c r="A53" s="23" t="s">
        <v>90</v>
      </c>
      <c r="B53" s="14" t="s">
        <v>91</v>
      </c>
      <c r="C53" s="40">
        <v>463011</v>
      </c>
      <c r="D53" s="41">
        <v>478631</v>
      </c>
      <c r="E53" s="42">
        <v>447136</v>
      </c>
      <c r="F53" s="42">
        <v>486459</v>
      </c>
      <c r="G53" s="42">
        <v>486459</v>
      </c>
    </row>
    <row r="54" spans="1:7">
      <c r="A54" s="23" t="s">
        <v>92</v>
      </c>
      <c r="B54" s="14" t="s">
        <v>93</v>
      </c>
      <c r="C54" s="40">
        <v>10970892</v>
      </c>
      <c r="D54" s="41">
        <v>11458625.5</v>
      </c>
      <c r="E54" s="42">
        <v>11939529</v>
      </c>
      <c r="F54" s="42">
        <v>11939529</v>
      </c>
      <c r="G54" s="42">
        <v>11939529</v>
      </c>
    </row>
    <row r="55" spans="1:7">
      <c r="A55" s="23" t="s">
        <v>92</v>
      </c>
      <c r="B55" s="14" t="s">
        <v>94</v>
      </c>
      <c r="C55" s="43">
        <v>630799</v>
      </c>
      <c r="D55" s="18">
        <v>701717</v>
      </c>
      <c r="E55" s="41">
        <v>741669</v>
      </c>
      <c r="F55" s="41">
        <v>741669</v>
      </c>
      <c r="G55" s="41">
        <v>741669</v>
      </c>
    </row>
    <row r="56" spans="1:7">
      <c r="A56" s="23" t="s">
        <v>92</v>
      </c>
      <c r="B56" s="14" t="s">
        <v>95</v>
      </c>
      <c r="C56" s="43">
        <v>134721</v>
      </c>
      <c r="D56" s="18">
        <v>148734</v>
      </c>
      <c r="E56" s="41">
        <v>204667</v>
      </c>
      <c r="F56" s="41">
        <v>204667</v>
      </c>
      <c r="G56" s="41">
        <v>204667</v>
      </c>
    </row>
    <row r="57" spans="1:7">
      <c r="A57" s="23" t="s">
        <v>90</v>
      </c>
      <c r="B57" s="14" t="s">
        <v>96</v>
      </c>
      <c r="C57" s="43">
        <v>29235</v>
      </c>
      <c r="D57" s="18">
        <v>24169</v>
      </c>
      <c r="E57" s="41">
        <v>12455</v>
      </c>
      <c r="F57" s="41">
        <v>12455</v>
      </c>
      <c r="G57" s="41">
        <v>12455</v>
      </c>
    </row>
    <row r="58" spans="1:7">
      <c r="A58" s="23" t="s">
        <v>90</v>
      </c>
      <c r="B58" s="14" t="s">
        <v>97</v>
      </c>
      <c r="C58" s="40">
        <v>67037</v>
      </c>
      <c r="D58" s="18">
        <v>68930</v>
      </c>
      <c r="E58" s="41">
        <v>63819</v>
      </c>
      <c r="F58" s="32">
        <v>0</v>
      </c>
      <c r="G58" s="32">
        <v>0</v>
      </c>
    </row>
    <row r="59" spans="1:7">
      <c r="A59" s="23" t="s">
        <v>90</v>
      </c>
      <c r="B59" s="14" t="s">
        <v>98</v>
      </c>
      <c r="C59" s="17">
        <v>0</v>
      </c>
      <c r="D59" s="18">
        <v>45779</v>
      </c>
      <c r="E59" s="41">
        <v>0</v>
      </c>
      <c r="F59" s="32">
        <v>0</v>
      </c>
      <c r="G59" s="32">
        <v>0</v>
      </c>
    </row>
    <row r="60" spans="1:7">
      <c r="A60" s="23" t="s">
        <v>90</v>
      </c>
      <c r="B60" s="14" t="s">
        <v>99</v>
      </c>
      <c r="C60" s="40">
        <v>0</v>
      </c>
      <c r="D60" s="18">
        <v>48252</v>
      </c>
      <c r="E60" s="18">
        <v>0</v>
      </c>
      <c r="F60" s="18"/>
      <c r="G60" s="32">
        <v>0</v>
      </c>
    </row>
    <row r="61" spans="1:7" ht="24.75">
      <c r="A61" s="23" t="s">
        <v>90</v>
      </c>
      <c r="B61" s="44" t="s">
        <v>100</v>
      </c>
      <c r="C61" s="40">
        <v>0</v>
      </c>
      <c r="D61" s="18">
        <v>0</v>
      </c>
      <c r="E61" s="18">
        <v>23040</v>
      </c>
      <c r="F61" s="18">
        <v>207360</v>
      </c>
      <c r="G61" s="32">
        <v>0</v>
      </c>
    </row>
    <row r="62" spans="1:7">
      <c r="A62" s="23" t="s">
        <v>90</v>
      </c>
      <c r="B62" s="14" t="s">
        <v>101</v>
      </c>
      <c r="C62" s="43">
        <v>655008</v>
      </c>
      <c r="D62" s="18">
        <v>656309</v>
      </c>
      <c r="E62" s="18">
        <v>654107</v>
      </c>
      <c r="F62" s="18">
        <v>654107</v>
      </c>
      <c r="G62" s="18">
        <v>654107</v>
      </c>
    </row>
    <row r="63" spans="1:7">
      <c r="A63" s="23" t="s">
        <v>90</v>
      </c>
      <c r="B63" s="14" t="s">
        <v>102</v>
      </c>
      <c r="C63" s="40">
        <v>8024</v>
      </c>
      <c r="D63" s="18">
        <v>7726</v>
      </c>
      <c r="E63" s="18">
        <v>6851</v>
      </c>
      <c r="F63" s="18">
        <v>6851</v>
      </c>
      <c r="G63" s="18">
        <v>6851</v>
      </c>
    </row>
    <row r="64" spans="1:7">
      <c r="A64" s="23" t="s">
        <v>90</v>
      </c>
      <c r="B64" s="14" t="s">
        <v>103</v>
      </c>
      <c r="C64" s="43">
        <v>57129</v>
      </c>
      <c r="D64" s="18">
        <v>0</v>
      </c>
      <c r="E64" s="18">
        <v>49652</v>
      </c>
      <c r="F64" s="18">
        <v>0</v>
      </c>
      <c r="G64" s="18">
        <v>0</v>
      </c>
    </row>
    <row r="65" spans="1:8">
      <c r="A65" s="23" t="s">
        <v>90</v>
      </c>
      <c r="B65" s="14" t="s">
        <v>104</v>
      </c>
      <c r="C65" s="40">
        <v>3956</v>
      </c>
      <c r="D65" s="18">
        <v>0</v>
      </c>
      <c r="E65" s="41">
        <v>0</v>
      </c>
      <c r="F65" s="41">
        <v>0</v>
      </c>
      <c r="G65" s="41">
        <v>0</v>
      </c>
    </row>
    <row r="66" spans="1:8">
      <c r="A66" s="23" t="s">
        <v>90</v>
      </c>
      <c r="B66" s="14" t="s">
        <v>105</v>
      </c>
      <c r="C66" s="24">
        <v>9740</v>
      </c>
      <c r="D66" s="18">
        <v>7316</v>
      </c>
      <c r="E66" s="18">
        <v>0</v>
      </c>
      <c r="F66" s="18">
        <v>0</v>
      </c>
      <c r="G66" s="18">
        <v>0</v>
      </c>
    </row>
    <row r="67" spans="1:8">
      <c r="A67" s="23" t="s">
        <v>90</v>
      </c>
      <c r="B67" s="14" t="s">
        <v>334</v>
      </c>
      <c r="C67" s="24"/>
      <c r="D67" s="18">
        <v>26255</v>
      </c>
      <c r="E67" s="18">
        <v>0</v>
      </c>
      <c r="F67" s="18">
        <v>0</v>
      </c>
      <c r="G67" s="18">
        <v>0</v>
      </c>
      <c r="H67" s="25"/>
    </row>
    <row r="68" spans="1:8">
      <c r="A68" s="23" t="s">
        <v>90</v>
      </c>
      <c r="B68" s="44" t="s">
        <v>109</v>
      </c>
      <c r="C68" s="43">
        <v>0</v>
      </c>
      <c r="D68" s="18">
        <v>640</v>
      </c>
      <c r="E68" s="18">
        <v>0</v>
      </c>
      <c r="F68" s="18">
        <v>0</v>
      </c>
      <c r="G68" s="18">
        <v>0</v>
      </c>
    </row>
    <row r="69" spans="1:8">
      <c r="A69" s="23" t="s">
        <v>90</v>
      </c>
      <c r="B69" s="14" t="s">
        <v>110</v>
      </c>
      <c r="C69" s="43">
        <v>2310</v>
      </c>
      <c r="D69" s="18">
        <v>0</v>
      </c>
      <c r="E69" s="18">
        <v>0</v>
      </c>
      <c r="F69" s="18">
        <v>0</v>
      </c>
      <c r="G69" s="18">
        <v>0</v>
      </c>
    </row>
    <row r="70" spans="1:8">
      <c r="A70" s="23" t="s">
        <v>90</v>
      </c>
      <c r="B70" s="14" t="s">
        <v>111</v>
      </c>
      <c r="C70" s="43">
        <v>85066</v>
      </c>
      <c r="D70" s="18">
        <v>35805</v>
      </c>
      <c r="E70" s="18">
        <v>32300</v>
      </c>
      <c r="F70" s="18">
        <v>0</v>
      </c>
      <c r="G70" s="18">
        <v>0</v>
      </c>
    </row>
    <row r="71" spans="1:8" ht="24.75">
      <c r="A71" s="23" t="s">
        <v>90</v>
      </c>
      <c r="B71" s="44" t="s">
        <v>112</v>
      </c>
      <c r="C71" s="17">
        <v>0</v>
      </c>
      <c r="D71" s="18">
        <v>0</v>
      </c>
      <c r="E71" s="41">
        <v>0</v>
      </c>
      <c r="F71" s="18">
        <v>0</v>
      </c>
      <c r="G71" s="18">
        <v>0</v>
      </c>
    </row>
    <row r="72" spans="1:8">
      <c r="A72" s="23" t="s">
        <v>90</v>
      </c>
      <c r="B72" s="45" t="s">
        <v>113</v>
      </c>
      <c r="C72" s="40">
        <v>39787</v>
      </c>
      <c r="D72" s="18">
        <v>41104</v>
      </c>
      <c r="E72" s="18">
        <v>0</v>
      </c>
      <c r="F72" s="18">
        <v>0</v>
      </c>
      <c r="G72" s="18">
        <v>0</v>
      </c>
    </row>
    <row r="73" spans="1:8">
      <c r="A73" s="19" t="s">
        <v>90</v>
      </c>
      <c r="B73" s="20" t="s">
        <v>20</v>
      </c>
      <c r="C73" s="21">
        <f>SUM(C53:C72)</f>
        <v>13156715</v>
      </c>
      <c r="D73" s="22">
        <f>SUM(D53:D72)</f>
        <v>13749992.5</v>
      </c>
      <c r="E73" s="22">
        <f>SUM(E53:E72)</f>
        <v>14175225</v>
      </c>
      <c r="F73" s="22">
        <f>SUM(F53:F72)</f>
        <v>14253097</v>
      </c>
      <c r="G73" s="22">
        <f>SUM(G53:G72)</f>
        <v>14045737</v>
      </c>
      <c r="H73" s="25"/>
    </row>
    <row r="74" spans="1:8">
      <c r="A74" s="23" t="s">
        <v>114</v>
      </c>
      <c r="B74" s="14" t="s">
        <v>115</v>
      </c>
      <c r="C74" s="46">
        <f>1810+746+3458+225</f>
        <v>6239</v>
      </c>
      <c r="D74" s="18">
        <v>5337</v>
      </c>
      <c r="E74" s="32">
        <v>4090</v>
      </c>
      <c r="F74" s="28">
        <v>0</v>
      </c>
      <c r="G74" s="28">
        <v>0</v>
      </c>
    </row>
    <row r="75" spans="1:8">
      <c r="A75" s="23" t="s">
        <v>114</v>
      </c>
      <c r="B75" s="14" t="s">
        <v>116</v>
      </c>
      <c r="C75" s="46">
        <v>0</v>
      </c>
      <c r="D75" s="18">
        <v>2019</v>
      </c>
      <c r="E75" s="32"/>
      <c r="F75" s="28"/>
      <c r="G75" s="28"/>
    </row>
    <row r="76" spans="1:8">
      <c r="A76" s="23" t="s">
        <v>114</v>
      </c>
      <c r="B76" s="14" t="s">
        <v>117</v>
      </c>
      <c r="C76" s="17">
        <v>0</v>
      </c>
      <c r="D76" s="18">
        <v>0</v>
      </c>
      <c r="E76" s="18">
        <v>0</v>
      </c>
      <c r="F76" s="18">
        <v>0</v>
      </c>
      <c r="G76" s="18">
        <v>0</v>
      </c>
    </row>
    <row r="77" spans="1:8">
      <c r="A77" s="23" t="s">
        <v>114</v>
      </c>
      <c r="B77" s="14" t="s">
        <v>118</v>
      </c>
      <c r="C77" s="17">
        <v>0</v>
      </c>
      <c r="D77" s="18">
        <v>0</v>
      </c>
      <c r="E77" s="18">
        <v>0</v>
      </c>
      <c r="F77" s="18">
        <v>0</v>
      </c>
      <c r="G77" s="18">
        <v>0</v>
      </c>
    </row>
    <row r="78" spans="1:8">
      <c r="A78" s="23" t="s">
        <v>114</v>
      </c>
      <c r="B78" s="14" t="s">
        <v>119</v>
      </c>
      <c r="C78" s="47">
        <v>18711</v>
      </c>
      <c r="D78" s="18">
        <v>0</v>
      </c>
      <c r="E78" s="18">
        <v>0</v>
      </c>
      <c r="F78" s="18">
        <v>0</v>
      </c>
      <c r="G78" s="18">
        <v>0</v>
      </c>
    </row>
    <row r="79" spans="1:8">
      <c r="A79" s="23" t="s">
        <v>114</v>
      </c>
      <c r="B79" s="14" t="s">
        <v>120</v>
      </c>
      <c r="C79" s="47">
        <v>16038</v>
      </c>
      <c r="D79" s="18">
        <v>0</v>
      </c>
      <c r="E79" s="18">
        <v>0</v>
      </c>
      <c r="F79" s="18">
        <v>0</v>
      </c>
      <c r="G79" s="18">
        <v>0</v>
      </c>
    </row>
    <row r="80" spans="1:8">
      <c r="A80" s="23" t="s">
        <v>114</v>
      </c>
      <c r="B80" s="14" t="s">
        <v>121</v>
      </c>
      <c r="C80" s="47">
        <v>4009.5</v>
      </c>
      <c r="D80" s="18">
        <v>0</v>
      </c>
      <c r="E80" s="32">
        <v>0</v>
      </c>
      <c r="F80" s="28">
        <v>0</v>
      </c>
      <c r="G80" s="28">
        <v>0</v>
      </c>
    </row>
    <row r="81" spans="1:7">
      <c r="A81" s="23" t="s">
        <v>114</v>
      </c>
      <c r="B81" s="14" t="s">
        <v>122</v>
      </c>
      <c r="C81" s="47">
        <v>315935</v>
      </c>
      <c r="D81" s="18">
        <v>0</v>
      </c>
      <c r="E81" s="18">
        <v>545062</v>
      </c>
      <c r="F81" s="18">
        <v>1954938.1970000002</v>
      </c>
      <c r="G81" s="18">
        <v>0</v>
      </c>
    </row>
    <row r="82" spans="1:7" ht="24.75">
      <c r="A82" s="23" t="s">
        <v>114</v>
      </c>
      <c r="B82" s="44" t="s">
        <v>123</v>
      </c>
      <c r="C82" s="47"/>
      <c r="D82" s="18">
        <v>0</v>
      </c>
      <c r="E82" s="18">
        <v>168043</v>
      </c>
      <c r="F82" s="18">
        <v>143485</v>
      </c>
      <c r="G82" s="18">
        <v>0</v>
      </c>
    </row>
    <row r="83" spans="1:7" ht="24.75">
      <c r="A83" s="23" t="s">
        <v>114</v>
      </c>
      <c r="B83" s="48" t="s">
        <v>124</v>
      </c>
      <c r="C83" s="47">
        <v>386601.06</v>
      </c>
      <c r="D83" s="18">
        <v>520104</v>
      </c>
      <c r="E83" s="32">
        <v>0</v>
      </c>
      <c r="F83" s="28">
        <v>0</v>
      </c>
      <c r="G83" s="28">
        <v>0</v>
      </c>
    </row>
    <row r="84" spans="1:7" ht="27" customHeight="1">
      <c r="A84" s="23" t="s">
        <v>114</v>
      </c>
      <c r="B84" s="48" t="s">
        <v>125</v>
      </c>
      <c r="C84" s="17"/>
      <c r="D84" s="18">
        <v>0</v>
      </c>
      <c r="E84" s="32">
        <v>9200</v>
      </c>
      <c r="F84" s="32">
        <v>82800</v>
      </c>
      <c r="G84" s="28">
        <v>0</v>
      </c>
    </row>
    <row r="85" spans="1:7">
      <c r="A85" s="23" t="s">
        <v>114</v>
      </c>
      <c r="B85" s="48" t="s">
        <v>126</v>
      </c>
      <c r="C85" s="17">
        <v>1105754</v>
      </c>
      <c r="D85" s="18">
        <v>300000</v>
      </c>
      <c r="E85" s="32">
        <v>501341</v>
      </c>
      <c r="F85" s="28">
        <v>0</v>
      </c>
      <c r="G85" s="28">
        <v>0</v>
      </c>
    </row>
    <row r="86" spans="1:7" ht="24.75">
      <c r="A86" s="23" t="s">
        <v>114</v>
      </c>
      <c r="B86" s="48" t="s">
        <v>127</v>
      </c>
      <c r="C86" s="17">
        <v>0</v>
      </c>
      <c r="D86" s="18">
        <v>6615</v>
      </c>
      <c r="E86" s="32">
        <v>270550</v>
      </c>
      <c r="F86" s="18">
        <v>0</v>
      </c>
      <c r="G86" s="18">
        <v>0</v>
      </c>
    </row>
    <row r="87" spans="1:7">
      <c r="A87" s="23" t="s">
        <v>114</v>
      </c>
      <c r="B87" s="14" t="s">
        <v>128</v>
      </c>
      <c r="C87" s="17">
        <v>0</v>
      </c>
      <c r="D87" s="18">
        <v>27160</v>
      </c>
      <c r="E87" s="18">
        <v>110015</v>
      </c>
      <c r="F87" s="18">
        <v>51304</v>
      </c>
      <c r="G87" s="18">
        <v>0</v>
      </c>
    </row>
    <row r="88" spans="1:7">
      <c r="A88" s="23" t="s">
        <v>114</v>
      </c>
      <c r="B88" s="14" t="s">
        <v>129</v>
      </c>
      <c r="C88" s="17">
        <v>0</v>
      </c>
      <c r="D88" s="18">
        <v>34774</v>
      </c>
      <c r="E88" s="18">
        <v>34990</v>
      </c>
      <c r="F88" s="18">
        <v>0</v>
      </c>
      <c r="G88" s="18">
        <v>0</v>
      </c>
    </row>
    <row r="89" spans="1:7">
      <c r="A89" s="23" t="s">
        <v>114</v>
      </c>
      <c r="B89" s="14" t="s">
        <v>130</v>
      </c>
      <c r="C89" s="46">
        <v>68380</v>
      </c>
      <c r="D89" s="18">
        <v>7286</v>
      </c>
      <c r="E89" s="18">
        <v>0</v>
      </c>
      <c r="F89" s="18">
        <v>0</v>
      </c>
      <c r="G89" s="18">
        <v>0</v>
      </c>
    </row>
    <row r="90" spans="1:7">
      <c r="A90" s="23" t="s">
        <v>114</v>
      </c>
      <c r="B90" s="14" t="s">
        <v>131</v>
      </c>
      <c r="C90" s="47">
        <v>5235.3999999999996</v>
      </c>
      <c r="D90" s="18">
        <v>0</v>
      </c>
      <c r="E90" s="18">
        <v>0</v>
      </c>
      <c r="F90" s="18">
        <v>0</v>
      </c>
      <c r="G90" s="18">
        <v>0</v>
      </c>
    </row>
    <row r="91" spans="1:7">
      <c r="A91" s="23" t="s">
        <v>114</v>
      </c>
      <c r="B91" s="14" t="s">
        <v>132</v>
      </c>
      <c r="C91" s="47">
        <v>0</v>
      </c>
      <c r="D91" s="18">
        <v>200000</v>
      </c>
      <c r="E91" s="18">
        <v>0</v>
      </c>
      <c r="F91" s="18">
        <v>0</v>
      </c>
      <c r="G91" s="18">
        <v>0</v>
      </c>
    </row>
    <row r="92" spans="1:7">
      <c r="A92" s="23" t="s">
        <v>114</v>
      </c>
      <c r="B92" s="14" t="s">
        <v>133</v>
      </c>
      <c r="C92" s="17">
        <v>0</v>
      </c>
      <c r="D92" s="18">
        <v>0</v>
      </c>
      <c r="E92" s="18">
        <v>0</v>
      </c>
      <c r="F92" s="18">
        <v>0</v>
      </c>
      <c r="G92" s="18">
        <v>0</v>
      </c>
    </row>
    <row r="93" spans="1:7">
      <c r="A93" s="23" t="s">
        <v>114</v>
      </c>
      <c r="B93" s="14" t="s">
        <v>134</v>
      </c>
      <c r="C93" s="17">
        <v>0</v>
      </c>
      <c r="D93" s="18">
        <v>0</v>
      </c>
      <c r="E93" s="18">
        <v>12000</v>
      </c>
      <c r="F93" s="18">
        <v>0</v>
      </c>
      <c r="G93" s="18">
        <v>0</v>
      </c>
    </row>
    <row r="94" spans="1:7">
      <c r="A94" s="23" t="s">
        <v>135</v>
      </c>
      <c r="B94" s="14" t="s">
        <v>136</v>
      </c>
      <c r="C94" s="17">
        <v>0</v>
      </c>
      <c r="D94" s="18">
        <v>4249</v>
      </c>
      <c r="E94" s="18">
        <v>0</v>
      </c>
      <c r="F94" s="18">
        <v>0</v>
      </c>
      <c r="G94" s="18">
        <v>0</v>
      </c>
    </row>
    <row r="95" spans="1:7">
      <c r="A95" s="23" t="s">
        <v>114</v>
      </c>
      <c r="B95" s="14" t="s">
        <v>469</v>
      </c>
      <c r="C95" s="17">
        <v>0</v>
      </c>
      <c r="D95" s="18">
        <v>35819</v>
      </c>
      <c r="E95" s="18">
        <v>12886</v>
      </c>
      <c r="F95" s="18">
        <v>0</v>
      </c>
      <c r="G95" s="18">
        <v>0</v>
      </c>
    </row>
    <row r="96" spans="1:7">
      <c r="A96" s="23" t="s">
        <v>114</v>
      </c>
      <c r="B96" s="44" t="s">
        <v>470</v>
      </c>
      <c r="C96" s="17">
        <v>0</v>
      </c>
      <c r="D96" s="18">
        <v>0</v>
      </c>
      <c r="E96" s="18">
        <v>9015</v>
      </c>
      <c r="F96" s="18">
        <v>0</v>
      </c>
      <c r="G96" s="18">
        <v>0</v>
      </c>
    </row>
    <row r="97" spans="1:7" ht="24.75">
      <c r="A97" s="23" t="s">
        <v>114</v>
      </c>
      <c r="B97" s="44" t="s">
        <v>471</v>
      </c>
      <c r="C97" s="17">
        <v>0</v>
      </c>
      <c r="D97" s="18">
        <v>0</v>
      </c>
      <c r="E97" s="18">
        <v>6548</v>
      </c>
      <c r="F97" s="18">
        <v>0</v>
      </c>
      <c r="G97" s="18">
        <v>0</v>
      </c>
    </row>
    <row r="98" spans="1:7" ht="24.75">
      <c r="A98" s="23" t="s">
        <v>114</v>
      </c>
      <c r="B98" s="44" t="s">
        <v>137</v>
      </c>
      <c r="C98" s="47">
        <v>41786.400000000001</v>
      </c>
      <c r="D98" s="18">
        <v>10447</v>
      </c>
      <c r="E98" s="18">
        <v>0</v>
      </c>
      <c r="F98" s="18">
        <v>0</v>
      </c>
      <c r="G98" s="18">
        <v>0</v>
      </c>
    </row>
    <row r="99" spans="1:7" ht="24.75">
      <c r="A99" s="23" t="s">
        <v>114</v>
      </c>
      <c r="B99" s="44" t="s">
        <v>138</v>
      </c>
      <c r="C99" s="47">
        <v>0</v>
      </c>
      <c r="D99" s="18">
        <v>77500</v>
      </c>
      <c r="E99" s="18">
        <v>19375</v>
      </c>
      <c r="F99" s="18">
        <v>0</v>
      </c>
      <c r="G99" s="18">
        <v>0</v>
      </c>
    </row>
    <row r="100" spans="1:7" ht="24.75">
      <c r="A100" s="23" t="s">
        <v>114</v>
      </c>
      <c r="B100" s="44" t="s">
        <v>139</v>
      </c>
      <c r="C100" s="47">
        <v>90038.399999999994</v>
      </c>
      <c r="D100" s="18">
        <v>22509</v>
      </c>
      <c r="E100" s="18">
        <v>0</v>
      </c>
      <c r="F100" s="18">
        <v>0</v>
      </c>
      <c r="G100" s="18">
        <v>0</v>
      </c>
    </row>
    <row r="101" spans="1:7" ht="24.75">
      <c r="A101" s="49" t="s">
        <v>140</v>
      </c>
      <c r="B101" s="50" t="s">
        <v>141</v>
      </c>
      <c r="C101" s="17">
        <v>0</v>
      </c>
      <c r="D101" s="18">
        <v>120016</v>
      </c>
      <c r="E101" s="51">
        <v>30004</v>
      </c>
      <c r="F101" s="52"/>
      <c r="G101" s="18">
        <v>0</v>
      </c>
    </row>
    <row r="102" spans="1:7">
      <c r="A102" s="23" t="s">
        <v>114</v>
      </c>
      <c r="B102" s="44" t="s">
        <v>142</v>
      </c>
      <c r="C102" s="47">
        <v>0</v>
      </c>
      <c r="D102" s="18">
        <v>151509</v>
      </c>
      <c r="E102" s="18">
        <v>37107</v>
      </c>
      <c r="F102" s="18">
        <v>100466</v>
      </c>
      <c r="G102" s="18">
        <v>0</v>
      </c>
    </row>
    <row r="103" spans="1:7" ht="24.75">
      <c r="A103" s="23" t="s">
        <v>114</v>
      </c>
      <c r="B103" s="44" t="s">
        <v>143</v>
      </c>
      <c r="C103" s="47">
        <v>0</v>
      </c>
      <c r="D103" s="18">
        <v>93721</v>
      </c>
      <c r="E103" s="18">
        <v>18845</v>
      </c>
      <c r="F103" s="18">
        <v>0</v>
      </c>
      <c r="G103" s="18">
        <v>0</v>
      </c>
    </row>
    <row r="104" spans="1:7" ht="24.75">
      <c r="A104" s="23" t="s">
        <v>114</v>
      </c>
      <c r="B104" s="44" t="s">
        <v>144</v>
      </c>
      <c r="C104" s="47">
        <v>0</v>
      </c>
      <c r="D104" s="18">
        <v>21210</v>
      </c>
      <c r="E104" s="18"/>
      <c r="F104" s="18">
        <v>0</v>
      </c>
      <c r="G104" s="18">
        <v>0</v>
      </c>
    </row>
    <row r="105" spans="1:7">
      <c r="A105" s="23" t="s">
        <v>114</v>
      </c>
      <c r="B105" s="44" t="s">
        <v>145</v>
      </c>
      <c r="C105" s="47">
        <v>12185.52</v>
      </c>
      <c r="D105" s="18">
        <v>8031</v>
      </c>
      <c r="E105" s="18">
        <v>11482</v>
      </c>
      <c r="F105" s="18">
        <v>0</v>
      </c>
      <c r="G105" s="18">
        <v>0</v>
      </c>
    </row>
    <row r="106" spans="1:7">
      <c r="A106" s="23" t="s">
        <v>114</v>
      </c>
      <c r="B106" s="44" t="s">
        <v>146</v>
      </c>
      <c r="C106" s="17">
        <v>0</v>
      </c>
      <c r="D106" s="18">
        <v>7713</v>
      </c>
      <c r="E106" s="18">
        <v>13670</v>
      </c>
      <c r="F106" s="18">
        <v>13670</v>
      </c>
      <c r="G106" s="18">
        <v>0</v>
      </c>
    </row>
    <row r="107" spans="1:7">
      <c r="A107" s="23" t="s">
        <v>114</v>
      </c>
      <c r="B107" s="14" t="s">
        <v>147</v>
      </c>
      <c r="C107" s="47">
        <v>20330.57</v>
      </c>
      <c r="D107" s="18">
        <v>0</v>
      </c>
      <c r="E107" s="18">
        <v>0</v>
      </c>
      <c r="F107" s="18">
        <v>0</v>
      </c>
      <c r="G107" s="18">
        <v>0</v>
      </c>
    </row>
    <row r="108" spans="1:7">
      <c r="A108" s="23" t="s">
        <v>114</v>
      </c>
      <c r="B108" s="14" t="s">
        <v>148</v>
      </c>
      <c r="C108" s="47">
        <v>295751.03999999998</v>
      </c>
      <c r="D108" s="18">
        <v>860719</v>
      </c>
      <c r="E108" s="32">
        <v>823788.55</v>
      </c>
      <c r="F108" s="28">
        <v>432920</v>
      </c>
      <c r="G108" s="28">
        <v>0</v>
      </c>
    </row>
    <row r="109" spans="1:7">
      <c r="A109" s="23" t="s">
        <v>114</v>
      </c>
      <c r="B109" s="53" t="s">
        <v>149</v>
      </c>
      <c r="C109" s="47">
        <v>0</v>
      </c>
      <c r="D109" s="18">
        <v>0</v>
      </c>
      <c r="E109" s="32">
        <v>0</v>
      </c>
      <c r="F109" s="28">
        <v>2887768</v>
      </c>
      <c r="G109" s="28">
        <v>1429346</v>
      </c>
    </row>
    <row r="110" spans="1:7">
      <c r="A110" s="23" t="s">
        <v>114</v>
      </c>
      <c r="B110" s="14" t="s">
        <v>150</v>
      </c>
      <c r="C110" s="17">
        <v>0</v>
      </c>
      <c r="D110" s="18">
        <v>0</v>
      </c>
      <c r="E110" s="32">
        <v>400000</v>
      </c>
      <c r="F110" s="28">
        <v>400000</v>
      </c>
      <c r="G110" s="28">
        <v>0</v>
      </c>
    </row>
    <row r="111" spans="1:7">
      <c r="A111" s="23" t="s">
        <v>114</v>
      </c>
      <c r="B111" s="14" t="s">
        <v>151</v>
      </c>
      <c r="C111" s="17">
        <v>0</v>
      </c>
      <c r="D111" s="18">
        <v>0</v>
      </c>
      <c r="E111" s="18">
        <v>0</v>
      </c>
      <c r="F111" s="18">
        <v>0</v>
      </c>
      <c r="G111" s="18">
        <v>0</v>
      </c>
    </row>
    <row r="112" spans="1:7">
      <c r="A112" s="19" t="s">
        <v>114</v>
      </c>
      <c r="B112" s="20" t="s">
        <v>14</v>
      </c>
      <c r="C112" s="39">
        <f>SUM(C74:C111)</f>
        <v>2386994.8899999997</v>
      </c>
      <c r="D112" s="27">
        <f>SUM(D74:D111)</f>
        <v>2516738</v>
      </c>
      <c r="E112" s="27">
        <f>SUM(E74:E111)</f>
        <v>3038011.55</v>
      </c>
      <c r="F112" s="27">
        <f>SUM(F74:F111)</f>
        <v>6067351.1970000006</v>
      </c>
      <c r="G112" s="27">
        <f>SUM(G74:G111)</f>
        <v>1429346</v>
      </c>
    </row>
    <row r="113" spans="1:8">
      <c r="A113" s="23" t="s">
        <v>152</v>
      </c>
      <c r="B113" s="14" t="s">
        <v>153</v>
      </c>
      <c r="C113" s="30">
        <v>0</v>
      </c>
      <c r="D113" s="31">
        <v>0</v>
      </c>
      <c r="E113" s="31">
        <v>0</v>
      </c>
      <c r="F113" s="31">
        <v>0</v>
      </c>
      <c r="G113" s="31">
        <v>0</v>
      </c>
    </row>
    <row r="114" spans="1:8">
      <c r="A114" s="23" t="s">
        <v>152</v>
      </c>
      <c r="B114" s="14" t="s">
        <v>350</v>
      </c>
      <c r="C114" s="30">
        <v>0</v>
      </c>
      <c r="D114" s="31">
        <v>1206998</v>
      </c>
      <c r="E114" s="31">
        <v>1180443</v>
      </c>
      <c r="F114" s="31">
        <v>0</v>
      </c>
      <c r="G114" s="31">
        <v>0</v>
      </c>
    </row>
    <row r="115" spans="1:8">
      <c r="A115" s="19" t="s">
        <v>152</v>
      </c>
      <c r="B115" s="20"/>
      <c r="C115" s="26">
        <f t="shared" ref="C115:G115" si="15">SUM(C113:C114)</f>
        <v>0</v>
      </c>
      <c r="D115" s="27">
        <f t="shared" si="15"/>
        <v>1206998</v>
      </c>
      <c r="E115" s="27">
        <f t="shared" si="15"/>
        <v>1180443</v>
      </c>
      <c r="F115" s="27">
        <f t="shared" si="15"/>
        <v>0</v>
      </c>
      <c r="G115" s="27">
        <f t="shared" si="15"/>
        <v>0</v>
      </c>
    </row>
    <row r="116" spans="1:8">
      <c r="A116" s="23" t="s">
        <v>154</v>
      </c>
      <c r="B116" s="14" t="s">
        <v>155</v>
      </c>
      <c r="C116" s="17">
        <v>822539</v>
      </c>
      <c r="D116" s="18">
        <v>902198</v>
      </c>
      <c r="E116" s="18">
        <v>850000</v>
      </c>
      <c r="F116" s="18">
        <v>850000</v>
      </c>
      <c r="G116" s="18">
        <v>850000</v>
      </c>
    </row>
    <row r="117" spans="1:8">
      <c r="A117" s="19" t="s">
        <v>156</v>
      </c>
      <c r="B117" s="20" t="s">
        <v>20</v>
      </c>
      <c r="C117" s="26">
        <f>SUM(C116:C116)</f>
        <v>822539</v>
      </c>
      <c r="D117" s="27">
        <f>SUM(D116)</f>
        <v>902198</v>
      </c>
      <c r="E117" s="27">
        <f>SUM(E116:E116)</f>
        <v>850000</v>
      </c>
      <c r="F117" s="27">
        <f>SUM(F116:F116)</f>
        <v>850000</v>
      </c>
      <c r="G117" s="27">
        <f>SUM(G116:G116)</f>
        <v>850000</v>
      </c>
    </row>
    <row r="118" spans="1:8">
      <c r="A118" s="23" t="s">
        <v>157</v>
      </c>
      <c r="B118" s="14" t="s">
        <v>158</v>
      </c>
      <c r="C118" s="17">
        <v>78284</v>
      </c>
      <c r="D118" s="18">
        <v>108603</v>
      </c>
      <c r="E118" s="28">
        <v>55024</v>
      </c>
      <c r="F118" s="28">
        <v>52000</v>
      </c>
      <c r="G118" s="28">
        <v>74985</v>
      </c>
    </row>
    <row r="119" spans="1:8">
      <c r="A119" s="23" t="s">
        <v>159</v>
      </c>
      <c r="B119" s="14" t="s">
        <v>160</v>
      </c>
      <c r="C119" s="24">
        <v>44229.55</v>
      </c>
      <c r="D119" s="18">
        <v>15542</v>
      </c>
      <c r="E119" s="18">
        <v>14000</v>
      </c>
      <c r="F119" s="18">
        <v>16000</v>
      </c>
      <c r="G119" s="18">
        <v>16000</v>
      </c>
    </row>
    <row r="120" spans="1:8">
      <c r="A120" s="54" t="s">
        <v>161</v>
      </c>
      <c r="B120" s="37" t="s">
        <v>162</v>
      </c>
      <c r="C120" s="24">
        <v>216264.13</v>
      </c>
      <c r="D120" s="18">
        <v>227755</v>
      </c>
      <c r="E120" s="18">
        <v>226301</v>
      </c>
      <c r="F120" s="18">
        <v>226301</v>
      </c>
      <c r="G120" s="18">
        <v>226301</v>
      </c>
    </row>
    <row r="121" spans="1:8">
      <c r="A121" s="23" t="s">
        <v>163</v>
      </c>
      <c r="B121" s="14" t="s">
        <v>164</v>
      </c>
      <c r="C121" s="17">
        <v>53</v>
      </c>
      <c r="D121" s="18">
        <v>87</v>
      </c>
      <c r="E121" s="18">
        <v>50</v>
      </c>
      <c r="F121" s="18">
        <v>50</v>
      </c>
      <c r="G121" s="18">
        <v>50</v>
      </c>
    </row>
    <row r="122" spans="1:8">
      <c r="A122" s="23" t="s">
        <v>165</v>
      </c>
      <c r="B122" s="14" t="s">
        <v>166</v>
      </c>
      <c r="C122" s="17">
        <v>500653</v>
      </c>
      <c r="D122" s="18">
        <v>341206</v>
      </c>
      <c r="E122" s="18">
        <v>310105</v>
      </c>
      <c r="F122" s="18">
        <v>310105</v>
      </c>
      <c r="G122" s="18">
        <v>310105</v>
      </c>
    </row>
    <row r="123" spans="1:8">
      <c r="A123" s="23" t="s">
        <v>167</v>
      </c>
      <c r="B123" s="14" t="s">
        <v>168</v>
      </c>
      <c r="C123" s="17">
        <v>1372955</v>
      </c>
      <c r="D123" s="18">
        <v>1539435</v>
      </c>
      <c r="E123" s="18">
        <v>1396118</v>
      </c>
      <c r="F123" s="18">
        <v>1396118</v>
      </c>
      <c r="G123" s="18">
        <v>1396118</v>
      </c>
    </row>
    <row r="124" spans="1:8">
      <c r="A124" s="23" t="s">
        <v>169</v>
      </c>
      <c r="B124" s="14" t="s">
        <v>170</v>
      </c>
      <c r="C124" s="17">
        <v>24436.71</v>
      </c>
      <c r="D124" s="18">
        <v>71192</v>
      </c>
      <c r="E124" s="18">
        <v>49900</v>
      </c>
      <c r="F124" s="18">
        <v>36568</v>
      </c>
      <c r="G124" s="18">
        <v>26435</v>
      </c>
    </row>
    <row r="125" spans="1:8">
      <c r="A125" s="19" t="s">
        <v>171</v>
      </c>
      <c r="B125" s="20" t="s">
        <v>14</v>
      </c>
      <c r="C125" s="55">
        <f t="shared" ref="C125:G125" si="16">SUM(C118:C124)</f>
        <v>2236875.3899999997</v>
      </c>
      <c r="D125" s="56">
        <f t="shared" si="16"/>
        <v>2303820</v>
      </c>
      <c r="E125" s="56">
        <f t="shared" si="16"/>
        <v>2051498</v>
      </c>
      <c r="F125" s="56">
        <f t="shared" si="16"/>
        <v>2037142</v>
      </c>
      <c r="G125" s="56">
        <f t="shared" si="16"/>
        <v>2049994</v>
      </c>
    </row>
    <row r="126" spans="1:8">
      <c r="A126" s="19"/>
      <c r="B126" s="20" t="s">
        <v>172</v>
      </c>
      <c r="C126" s="55">
        <f>C117+C115+C112+C73+C52+C50+C45+C42+C39+C32+C25+C22+C20+C18+C15+C12+C9+C125+1</f>
        <v>70881850.469999999</v>
      </c>
      <c r="D126" s="56">
        <f>D125+D117+D115+D112+D73+D52+D50+D45+D42+D39+D32+D27+D25+D22+D20+D18+D15+D12+D9</f>
        <v>74714936.739999995</v>
      </c>
      <c r="E126" s="56">
        <f>E117+E115+E112+E73+E52+E50+E45+E42+E39+E32+E25+E22+E20+E18+E15+E12+E9+E125</f>
        <v>77493182.549999997</v>
      </c>
      <c r="F126" s="56">
        <f>F117+F115+F112+F73+F52+F50+F45+F42+F39+F32+F25+F22+F20+F18+F15+F12+F9+F125</f>
        <v>79268088.196999997</v>
      </c>
      <c r="G126" s="56">
        <f>G117+G115+G112+G73+G52+G50+G45+G42+G39+G32+G25+G22+G20+G18+G15+G12+G9+G125</f>
        <v>74407575</v>
      </c>
      <c r="H126" s="57"/>
    </row>
    <row r="127" spans="1:8">
      <c r="A127" s="58" t="s">
        <v>173</v>
      </c>
      <c r="B127" s="59"/>
      <c r="C127" s="17"/>
      <c r="D127" s="18"/>
      <c r="E127" s="18"/>
      <c r="F127" s="18"/>
      <c r="G127" s="18"/>
    </row>
    <row r="128" spans="1:8">
      <c r="A128" s="58"/>
      <c r="B128" s="60" t="s">
        <v>174</v>
      </c>
      <c r="C128" s="17">
        <v>65494</v>
      </c>
      <c r="D128" s="18">
        <v>0</v>
      </c>
      <c r="E128" s="18">
        <v>383099.03774999996</v>
      </c>
      <c r="F128" s="51">
        <v>3430835.9022928569</v>
      </c>
      <c r="G128" s="51">
        <v>5146253.8534392864</v>
      </c>
      <c r="H128" s="25"/>
    </row>
    <row r="129" spans="1:12">
      <c r="A129" s="58"/>
      <c r="B129" s="60" t="s">
        <v>175</v>
      </c>
      <c r="C129" s="61">
        <v>0</v>
      </c>
      <c r="D129" s="120">
        <v>0</v>
      </c>
      <c r="E129" s="120">
        <v>0</v>
      </c>
      <c r="F129" s="121">
        <v>2887768</v>
      </c>
      <c r="G129" s="121">
        <v>1429346</v>
      </c>
      <c r="H129" s="25"/>
    </row>
    <row r="130" spans="1:12">
      <c r="A130" s="62"/>
      <c r="B130" s="60" t="s">
        <v>176</v>
      </c>
      <c r="C130" s="17">
        <v>25936</v>
      </c>
      <c r="D130" s="18">
        <v>292567</v>
      </c>
      <c r="E130" s="51">
        <v>0</v>
      </c>
      <c r="F130" s="51">
        <v>346275</v>
      </c>
      <c r="G130" s="51">
        <v>0</v>
      </c>
    </row>
    <row r="131" spans="1:12">
      <c r="A131" s="58"/>
      <c r="B131" s="63" t="s">
        <v>177</v>
      </c>
      <c r="C131" s="18">
        <v>0</v>
      </c>
      <c r="D131" s="18"/>
      <c r="E131" s="51">
        <v>833500</v>
      </c>
      <c r="F131" s="51">
        <v>0</v>
      </c>
      <c r="G131" s="51">
        <v>0</v>
      </c>
    </row>
    <row r="132" spans="1:12">
      <c r="A132" s="58"/>
      <c r="B132" s="14" t="s">
        <v>178</v>
      </c>
      <c r="C132" s="18">
        <v>2789903</v>
      </c>
      <c r="D132" s="18">
        <v>0</v>
      </c>
      <c r="E132" s="51">
        <v>0</v>
      </c>
      <c r="F132" s="51">
        <v>0</v>
      </c>
      <c r="G132" s="51">
        <v>0</v>
      </c>
    </row>
    <row r="133" spans="1:12">
      <c r="A133" s="58"/>
      <c r="B133" s="63" t="s">
        <v>179</v>
      </c>
      <c r="C133" s="18">
        <v>298748</v>
      </c>
      <c r="D133" s="18">
        <v>620656</v>
      </c>
      <c r="E133" s="51">
        <v>0</v>
      </c>
      <c r="F133" s="51">
        <v>0</v>
      </c>
      <c r="G133" s="51">
        <v>0</v>
      </c>
      <c r="J133" s="64"/>
      <c r="K133" s="64"/>
      <c r="L133" s="57"/>
    </row>
    <row r="134" spans="1:12">
      <c r="A134" s="58"/>
      <c r="B134" s="50" t="s">
        <v>333</v>
      </c>
      <c r="C134" s="17">
        <v>1254330</v>
      </c>
      <c r="D134" s="18">
        <v>242799</v>
      </c>
      <c r="E134" s="18">
        <v>0</v>
      </c>
      <c r="F134" s="51">
        <v>0</v>
      </c>
      <c r="G134" s="51">
        <v>0</v>
      </c>
      <c r="H134" s="25"/>
      <c r="J134" s="64"/>
      <c r="K134" s="64"/>
      <c r="L134" s="57"/>
    </row>
    <row r="135" spans="1:12">
      <c r="A135" s="58"/>
      <c r="B135" s="14" t="s">
        <v>180</v>
      </c>
      <c r="C135" s="17">
        <v>0</v>
      </c>
      <c r="D135" s="122">
        <v>0</v>
      </c>
      <c r="E135" s="51">
        <v>733352</v>
      </c>
      <c r="F135" s="51">
        <v>0</v>
      </c>
      <c r="G135" s="51">
        <v>0</v>
      </c>
    </row>
    <row r="136" spans="1:12">
      <c r="A136" s="58"/>
      <c r="B136" s="65" t="s">
        <v>181</v>
      </c>
      <c r="C136" s="17">
        <v>0</v>
      </c>
      <c r="D136" s="122">
        <v>716</v>
      </c>
      <c r="E136" s="51">
        <v>938077</v>
      </c>
      <c r="F136" s="51">
        <v>0</v>
      </c>
      <c r="G136" s="51">
        <v>0</v>
      </c>
      <c r="H136" s="33"/>
    </row>
    <row r="137" spans="1:12">
      <c r="A137" s="58"/>
      <c r="B137" s="65" t="s">
        <v>182</v>
      </c>
      <c r="C137" s="17">
        <v>0</v>
      </c>
      <c r="D137" s="122">
        <v>0</v>
      </c>
      <c r="E137" s="51">
        <v>2386120</v>
      </c>
      <c r="F137" s="51">
        <v>3579180</v>
      </c>
      <c r="G137" s="51">
        <v>0</v>
      </c>
    </row>
    <row r="138" spans="1:12">
      <c r="A138" s="58"/>
      <c r="B138" s="66" t="s">
        <v>183</v>
      </c>
      <c r="C138" s="17">
        <v>1400</v>
      </c>
      <c r="D138" s="122">
        <v>866298</v>
      </c>
      <c r="E138" s="51">
        <v>26096</v>
      </c>
      <c r="F138" s="51">
        <v>0</v>
      </c>
      <c r="G138" s="51">
        <v>0</v>
      </c>
      <c r="H138" s="33"/>
    </row>
    <row r="139" spans="1:12">
      <c r="A139" s="58"/>
      <c r="B139" s="65" t="s">
        <v>184</v>
      </c>
      <c r="C139" s="28">
        <v>0</v>
      </c>
      <c r="D139" s="122">
        <v>245455</v>
      </c>
      <c r="E139" s="52">
        <v>320174</v>
      </c>
      <c r="F139" s="52">
        <v>0</v>
      </c>
      <c r="G139" s="52">
        <v>0</v>
      </c>
    </row>
    <row r="140" spans="1:12">
      <c r="A140" s="58"/>
      <c r="B140" s="67" t="s">
        <v>185</v>
      </c>
      <c r="C140" s="68">
        <f>SUM(C127:C139)</f>
        <v>4435811</v>
      </c>
      <c r="D140" s="69">
        <f>SUM(D127:D139)</f>
        <v>2268491</v>
      </c>
      <c r="E140" s="69">
        <f>SUM(E127:E139)</f>
        <v>5620418.0377500001</v>
      </c>
      <c r="F140" s="69">
        <f>SUM(F127:F139)</f>
        <v>10244058.902292857</v>
      </c>
      <c r="G140" s="69">
        <f>SUM(G127:G139)</f>
        <v>6575599.8534392864</v>
      </c>
    </row>
    <row r="141" spans="1:12">
      <c r="A141" s="58"/>
      <c r="B141" s="67" t="s">
        <v>186</v>
      </c>
      <c r="C141" s="68">
        <v>409508</v>
      </c>
      <c r="D141" s="69">
        <v>1517619</v>
      </c>
      <c r="E141" s="118">
        <v>1994113.5300000003</v>
      </c>
      <c r="F141" s="69">
        <v>0</v>
      </c>
      <c r="G141" s="69">
        <v>0</v>
      </c>
      <c r="H141" s="70"/>
    </row>
    <row r="142" spans="1:12">
      <c r="A142" s="58"/>
      <c r="B142" s="67" t="s">
        <v>187</v>
      </c>
      <c r="C142" s="68">
        <v>8762145</v>
      </c>
      <c r="D142" s="69">
        <v>9969404</v>
      </c>
      <c r="E142" s="119">
        <v>11298135.290000001</v>
      </c>
      <c r="F142" s="71">
        <v>2141470</v>
      </c>
      <c r="G142" s="71">
        <v>1038792</v>
      </c>
    </row>
    <row r="143" spans="1:12">
      <c r="A143" s="72"/>
      <c r="B143" s="73" t="s">
        <v>188</v>
      </c>
      <c r="C143" s="21">
        <f>C140+C126+C142+C141</f>
        <v>84489314.469999999</v>
      </c>
      <c r="D143" s="22">
        <f>D140+D126+D142+D141</f>
        <v>88470450.739999995</v>
      </c>
      <c r="E143" s="22">
        <f>E140+E126+E142+E141</f>
        <v>96405849.40775001</v>
      </c>
      <c r="F143" s="22">
        <f>F140+F126+F142+F141</f>
        <v>91653617.099292859</v>
      </c>
      <c r="G143" s="74">
        <f>G140+G126+G142+G141</f>
        <v>82021966.853439286</v>
      </c>
    </row>
    <row r="144" spans="1:12">
      <c r="A144" s="6"/>
      <c r="B144" s="75"/>
      <c r="D144" s="76"/>
    </row>
    <row r="145" spans="1:7">
      <c r="A145" s="6"/>
      <c r="B145" s="75"/>
      <c r="D145" s="76"/>
    </row>
    <row r="146" spans="1:7" ht="15.75">
      <c r="A146" s="195" t="s">
        <v>461</v>
      </c>
      <c r="B146" s="195"/>
      <c r="C146" s="195"/>
      <c r="D146" s="195"/>
      <c r="E146" s="195"/>
      <c r="F146" s="195"/>
      <c r="G146" s="195"/>
    </row>
    <row r="147" spans="1:7">
      <c r="A147" s="6"/>
      <c r="B147" s="77"/>
      <c r="D147" s="76"/>
    </row>
    <row r="148" spans="1:7">
      <c r="A148" s="6"/>
      <c r="B148" s="77"/>
      <c r="D148" s="76"/>
    </row>
    <row r="149" spans="1:7">
      <c r="A149" s="6"/>
      <c r="B149" s="77"/>
      <c r="C149" s="1"/>
      <c r="D149" s="78"/>
    </row>
    <row r="150" spans="1:7" ht="15.75">
      <c r="A150" s="193" t="s">
        <v>467</v>
      </c>
      <c r="B150" s="193"/>
      <c r="C150" s="193"/>
      <c r="D150" s="193"/>
      <c r="E150" s="193"/>
      <c r="F150" s="193"/>
      <c r="G150" s="193"/>
    </row>
    <row r="151" spans="1:7" ht="15.75">
      <c r="A151" s="193" t="s">
        <v>0</v>
      </c>
      <c r="B151" s="193"/>
      <c r="C151" s="193"/>
      <c r="D151" s="193"/>
      <c r="E151" s="193"/>
      <c r="F151" s="193"/>
      <c r="G151" s="193"/>
    </row>
    <row r="152" spans="1:7" ht="15.75">
      <c r="A152" s="193" t="s">
        <v>468</v>
      </c>
      <c r="B152" s="193"/>
      <c r="C152" s="193"/>
      <c r="D152" s="193"/>
      <c r="E152" s="193"/>
      <c r="F152" s="193"/>
      <c r="G152" s="193"/>
    </row>
    <row r="153" spans="1:7">
      <c r="E153" s="4"/>
      <c r="F153" s="4"/>
    </row>
    <row r="154" spans="1:7" ht="15.75">
      <c r="A154" s="192" t="s">
        <v>189</v>
      </c>
      <c r="B154" s="192"/>
      <c r="C154" s="192"/>
      <c r="D154" s="192"/>
      <c r="E154" s="192"/>
      <c r="F154" s="192"/>
      <c r="G154" s="192"/>
    </row>
    <row r="155" spans="1:7" ht="45" customHeight="1">
      <c r="A155" s="80" t="s">
        <v>2</v>
      </c>
      <c r="B155" s="81" t="s">
        <v>3</v>
      </c>
      <c r="C155" s="10" t="s">
        <v>4</v>
      </c>
      <c r="D155" s="11" t="s">
        <v>5</v>
      </c>
      <c r="E155" s="12" t="s">
        <v>6</v>
      </c>
      <c r="F155" s="12" t="s">
        <v>7</v>
      </c>
      <c r="G155" s="12" t="s">
        <v>8</v>
      </c>
    </row>
    <row r="156" spans="1:7">
      <c r="A156" s="13" t="s">
        <v>190</v>
      </c>
      <c r="B156" s="65" t="s">
        <v>191</v>
      </c>
      <c r="C156" s="82">
        <v>1893825</v>
      </c>
      <c r="D156" s="83">
        <v>2015510</v>
      </c>
      <c r="E156" s="83">
        <v>2444254</v>
      </c>
      <c r="F156" s="83">
        <v>2276064</v>
      </c>
      <c r="G156" s="83">
        <v>2276064</v>
      </c>
    </row>
    <row r="157" spans="1:7">
      <c r="A157" s="13" t="s">
        <v>190</v>
      </c>
      <c r="B157" s="65" t="s">
        <v>192</v>
      </c>
      <c r="C157" s="82">
        <v>32352</v>
      </c>
      <c r="D157" s="83">
        <v>31364</v>
      </c>
      <c r="E157" s="83">
        <f>'[1]2026.g budžets_detalizācijā'!K4</f>
        <v>106060</v>
      </c>
      <c r="F157" s="83">
        <v>61000</v>
      </c>
      <c r="G157" s="83">
        <v>61000</v>
      </c>
    </row>
    <row r="158" spans="1:7">
      <c r="A158" s="13" t="s">
        <v>190</v>
      </c>
      <c r="B158" s="84" t="s">
        <v>193</v>
      </c>
      <c r="C158" s="82">
        <v>391729</v>
      </c>
      <c r="D158" s="83">
        <v>510770</v>
      </c>
      <c r="E158" s="103">
        <v>661700</v>
      </c>
      <c r="F158" s="103">
        <v>636600</v>
      </c>
      <c r="G158" s="18">
        <v>636600</v>
      </c>
    </row>
    <row r="159" spans="1:7">
      <c r="A159" s="13" t="s">
        <v>190</v>
      </c>
      <c r="B159" s="84" t="s">
        <v>194</v>
      </c>
      <c r="C159" s="82">
        <v>738580</v>
      </c>
      <c r="D159" s="83">
        <v>770737</v>
      </c>
      <c r="E159" s="103">
        <v>822179</v>
      </c>
      <c r="F159" s="103">
        <v>816385</v>
      </c>
      <c r="G159" s="18">
        <v>815788</v>
      </c>
    </row>
    <row r="160" spans="1:7">
      <c r="A160" s="13" t="s">
        <v>190</v>
      </c>
      <c r="B160" s="84" t="s">
        <v>195</v>
      </c>
      <c r="C160" s="85">
        <v>59608</v>
      </c>
      <c r="D160" s="83">
        <v>5964</v>
      </c>
      <c r="E160" s="103">
        <v>60000</v>
      </c>
      <c r="F160" s="103">
        <v>60000</v>
      </c>
      <c r="G160" s="18">
        <v>60000</v>
      </c>
    </row>
    <row r="161" spans="1:8">
      <c r="A161" s="13" t="s">
        <v>190</v>
      </c>
      <c r="B161" s="65" t="s">
        <v>196</v>
      </c>
      <c r="C161" s="82">
        <v>688098</v>
      </c>
      <c r="D161" s="83">
        <v>769861</v>
      </c>
      <c r="E161" s="103">
        <f>'[1]2026.g budžets_detalizācijā'!K8</f>
        <v>811025</v>
      </c>
      <c r="F161" s="103">
        <v>811025</v>
      </c>
      <c r="G161" s="18">
        <v>811025</v>
      </c>
    </row>
    <row r="162" spans="1:8">
      <c r="A162" s="13" t="s">
        <v>190</v>
      </c>
      <c r="B162" s="65" t="s">
        <v>197</v>
      </c>
      <c r="C162" s="82">
        <v>49809</v>
      </c>
      <c r="D162" s="83">
        <v>91826</v>
      </c>
      <c r="E162" s="123">
        <v>61319</v>
      </c>
      <c r="F162" s="123">
        <v>0</v>
      </c>
      <c r="G162" s="32">
        <v>0</v>
      </c>
    </row>
    <row r="163" spans="1:8">
      <c r="A163" s="13" t="s">
        <v>198</v>
      </c>
      <c r="B163" s="65" t="s">
        <v>199</v>
      </c>
      <c r="C163" s="82">
        <v>1468544</v>
      </c>
      <c r="D163" s="83">
        <v>1232207</v>
      </c>
      <c r="E163" s="123">
        <v>1172000</v>
      </c>
      <c r="F163" s="123">
        <v>1000000</v>
      </c>
      <c r="G163" s="32">
        <v>825000</v>
      </c>
      <c r="H163" s="25"/>
    </row>
    <row r="164" spans="1:8">
      <c r="A164" s="13" t="s">
        <v>190</v>
      </c>
      <c r="B164" s="65" t="s">
        <v>200</v>
      </c>
      <c r="C164" s="82">
        <v>7169</v>
      </c>
      <c r="D164" s="83">
        <v>6400</v>
      </c>
      <c r="E164" s="103">
        <v>10478</v>
      </c>
      <c r="F164" s="103">
        <v>9152</v>
      </c>
      <c r="G164" s="18">
        <v>9152</v>
      </c>
    </row>
    <row r="165" spans="1:8">
      <c r="A165" s="13" t="s">
        <v>201</v>
      </c>
      <c r="B165" s="65" t="s">
        <v>202</v>
      </c>
      <c r="C165" s="82">
        <v>0</v>
      </c>
      <c r="D165" s="83">
        <v>0</v>
      </c>
      <c r="E165" s="123">
        <v>400000</v>
      </c>
      <c r="F165" s="123">
        <v>100000</v>
      </c>
      <c r="G165" s="32">
        <v>0</v>
      </c>
    </row>
    <row r="166" spans="1:8">
      <c r="A166" s="13" t="s">
        <v>203</v>
      </c>
      <c r="B166" s="65" t="s">
        <v>204</v>
      </c>
      <c r="C166" s="85">
        <f>1381367+86+1383</f>
        <v>1382836</v>
      </c>
      <c r="D166" s="83">
        <v>1236243</v>
      </c>
      <c r="E166" s="125">
        <v>1440000</v>
      </c>
      <c r="F166" s="125">
        <v>1440000</v>
      </c>
      <c r="G166" s="42">
        <v>1440000</v>
      </c>
    </row>
    <row r="167" spans="1:8">
      <c r="A167" s="13" t="s">
        <v>203</v>
      </c>
      <c r="B167" s="65" t="s">
        <v>205</v>
      </c>
      <c r="C167" s="82">
        <v>0</v>
      </c>
      <c r="D167" s="83">
        <v>0</v>
      </c>
      <c r="E167" s="95">
        <v>0</v>
      </c>
      <c r="F167" s="95">
        <v>0</v>
      </c>
      <c r="G167" s="83">
        <v>0</v>
      </c>
    </row>
    <row r="168" spans="1:8">
      <c r="A168" s="13" t="s">
        <v>203</v>
      </c>
      <c r="B168" s="65" t="s">
        <v>206</v>
      </c>
      <c r="C168" s="82">
        <v>6634558</v>
      </c>
      <c r="D168" s="83">
        <v>7030956</v>
      </c>
      <c r="E168" s="125">
        <v>7438009</v>
      </c>
      <c r="F168" s="125">
        <v>7438009</v>
      </c>
      <c r="G168" s="42">
        <v>7438009</v>
      </c>
    </row>
    <row r="169" spans="1:8">
      <c r="A169" s="35" t="s">
        <v>207</v>
      </c>
      <c r="B169" s="86" t="s">
        <v>208</v>
      </c>
      <c r="C169" s="87">
        <f>SUM(C156:C168)</f>
        <v>13347108</v>
      </c>
      <c r="D169" s="88">
        <f>SUM(D156:D168)</f>
        <v>13701838</v>
      </c>
      <c r="E169" s="126">
        <f>SUM(E156:E168)</f>
        <v>15427024</v>
      </c>
      <c r="F169" s="126">
        <f>SUM(F156:F168)</f>
        <v>14648235</v>
      </c>
      <c r="G169" s="89">
        <f>SUM(G156:G168)</f>
        <v>14372638</v>
      </c>
    </row>
    <row r="170" spans="1:8">
      <c r="A170" s="13" t="s">
        <v>209</v>
      </c>
      <c r="B170" s="65" t="s">
        <v>210</v>
      </c>
      <c r="C170" s="90">
        <v>0</v>
      </c>
      <c r="D170" s="83">
        <v>0</v>
      </c>
      <c r="E170" s="127">
        <v>243652</v>
      </c>
      <c r="F170" s="127">
        <v>246338</v>
      </c>
      <c r="G170" s="97">
        <v>246338</v>
      </c>
    </row>
    <row r="171" spans="1:8">
      <c r="A171" s="35" t="s">
        <v>211</v>
      </c>
      <c r="B171" s="86" t="s">
        <v>212</v>
      </c>
      <c r="C171" s="91">
        <f>SUM(C170)</f>
        <v>0</v>
      </c>
      <c r="D171" s="91">
        <f t="shared" ref="D171:G171" si="17">SUM(D170)</f>
        <v>0</v>
      </c>
      <c r="E171" s="128">
        <f t="shared" si="17"/>
        <v>243652</v>
      </c>
      <c r="F171" s="128">
        <f t="shared" si="17"/>
        <v>246338</v>
      </c>
      <c r="G171" s="91">
        <f t="shared" si="17"/>
        <v>246338</v>
      </c>
    </row>
    <row r="172" spans="1:8">
      <c r="A172" s="13" t="s">
        <v>213</v>
      </c>
      <c r="B172" s="65" t="s">
        <v>214</v>
      </c>
      <c r="C172" s="90">
        <v>1453541</v>
      </c>
      <c r="D172" s="83">
        <v>1568262</v>
      </c>
      <c r="E172" s="125">
        <v>1835274</v>
      </c>
      <c r="F172" s="129">
        <v>1771177</v>
      </c>
      <c r="G172" s="92">
        <v>1771177</v>
      </c>
    </row>
    <row r="173" spans="1:8">
      <c r="A173" s="35" t="s">
        <v>215</v>
      </c>
      <c r="B173" s="86" t="s">
        <v>216</v>
      </c>
      <c r="C173" s="87">
        <f>SUM(C172:C172)</f>
        <v>1453541</v>
      </c>
      <c r="D173" s="88">
        <f>SUM(D172)</f>
        <v>1568262</v>
      </c>
      <c r="E173" s="130">
        <f t="shared" ref="E173:G173" si="18">SUM(E172:E172)</f>
        <v>1835274</v>
      </c>
      <c r="F173" s="130">
        <f t="shared" si="18"/>
        <v>1771177</v>
      </c>
      <c r="G173" s="88">
        <f t="shared" si="18"/>
        <v>1771177</v>
      </c>
    </row>
    <row r="174" spans="1:8">
      <c r="A174" s="49" t="s">
        <v>217</v>
      </c>
      <c r="B174" s="93" t="s">
        <v>218</v>
      </c>
      <c r="C174" s="94">
        <v>1097260</v>
      </c>
      <c r="D174" s="95">
        <v>1119624</v>
      </c>
      <c r="E174" s="95">
        <v>7210956</v>
      </c>
      <c r="F174" s="95">
        <v>9060577</v>
      </c>
      <c r="G174" s="95">
        <v>1750756</v>
      </c>
      <c r="H174" s="96"/>
    </row>
    <row r="175" spans="1:8" ht="15.75" customHeight="1">
      <c r="A175" s="49" t="s">
        <v>219</v>
      </c>
      <c r="B175" s="93" t="s">
        <v>220</v>
      </c>
      <c r="C175" s="94">
        <v>2124305</v>
      </c>
      <c r="D175" s="95">
        <v>2709770</v>
      </c>
      <c r="E175" s="127">
        <v>3315083</v>
      </c>
      <c r="F175" s="127">
        <v>1590570</v>
      </c>
      <c r="G175" s="97">
        <v>1590570</v>
      </c>
    </row>
    <row r="176" spans="1:8" ht="13.5" customHeight="1">
      <c r="A176" s="49" t="s">
        <v>217</v>
      </c>
      <c r="B176" s="93" t="s">
        <v>221</v>
      </c>
      <c r="C176" s="94">
        <v>24907</v>
      </c>
      <c r="D176" s="95">
        <v>22807</v>
      </c>
      <c r="E176" s="123">
        <v>8602</v>
      </c>
      <c r="F176" s="123">
        <v>0</v>
      </c>
      <c r="G176" s="32">
        <v>0</v>
      </c>
    </row>
    <row r="177" spans="1:8" ht="13.5" customHeight="1">
      <c r="A177" s="49" t="s">
        <v>217</v>
      </c>
      <c r="B177" s="93" t="s">
        <v>222</v>
      </c>
      <c r="C177" s="94">
        <v>17725</v>
      </c>
      <c r="D177" s="95">
        <v>28160</v>
      </c>
      <c r="E177" s="123">
        <v>7798</v>
      </c>
      <c r="F177" s="123">
        <v>0</v>
      </c>
      <c r="G177" s="32">
        <v>0</v>
      </c>
      <c r="H177" s="25"/>
    </row>
    <row r="178" spans="1:8" ht="13.5" customHeight="1">
      <c r="A178" s="49" t="s">
        <v>217</v>
      </c>
      <c r="B178" s="93" t="s">
        <v>223</v>
      </c>
      <c r="C178" s="94">
        <v>360</v>
      </c>
      <c r="D178" s="95">
        <v>0</v>
      </c>
      <c r="E178" s="123">
        <v>0</v>
      </c>
      <c r="F178" s="123">
        <v>0</v>
      </c>
      <c r="G178" s="32">
        <v>0</v>
      </c>
    </row>
    <row r="179" spans="1:8" ht="13.5" customHeight="1">
      <c r="A179" s="49" t="s">
        <v>217</v>
      </c>
      <c r="B179" s="93" t="s">
        <v>224</v>
      </c>
      <c r="C179" s="94">
        <v>14558</v>
      </c>
      <c r="D179" s="95">
        <v>0</v>
      </c>
      <c r="E179" s="123">
        <v>0</v>
      </c>
      <c r="F179" s="123">
        <v>0</v>
      </c>
      <c r="G179" s="32">
        <v>0</v>
      </c>
      <c r="H179" s="25"/>
    </row>
    <row r="180" spans="1:8" ht="13.5" customHeight="1">
      <c r="A180" s="49" t="s">
        <v>219</v>
      </c>
      <c r="B180" s="93" t="s">
        <v>225</v>
      </c>
      <c r="C180" s="94">
        <v>186359</v>
      </c>
      <c r="D180" s="95">
        <v>220482</v>
      </c>
      <c r="E180" s="123">
        <v>296476</v>
      </c>
      <c r="F180" s="123">
        <v>208814</v>
      </c>
      <c r="G180" s="32">
        <v>291829</v>
      </c>
    </row>
    <row r="181" spans="1:8" ht="36.75">
      <c r="A181" s="49" t="s">
        <v>219</v>
      </c>
      <c r="B181" s="98" t="s">
        <v>226</v>
      </c>
      <c r="C181" s="99">
        <v>189377</v>
      </c>
      <c r="D181" s="95">
        <v>179314</v>
      </c>
      <c r="E181" s="123">
        <v>0</v>
      </c>
      <c r="F181" s="123">
        <v>0</v>
      </c>
      <c r="G181" s="32">
        <v>0</v>
      </c>
      <c r="H181" s="100"/>
    </row>
    <row r="182" spans="1:8" ht="36.75">
      <c r="A182" s="49" t="s">
        <v>219</v>
      </c>
      <c r="B182" s="98" t="s">
        <v>227</v>
      </c>
      <c r="C182" s="99">
        <v>0</v>
      </c>
      <c r="D182" s="95">
        <v>107623</v>
      </c>
      <c r="E182" s="125">
        <v>1430781</v>
      </c>
      <c r="F182" s="123">
        <v>0</v>
      </c>
      <c r="G182" s="32">
        <v>0</v>
      </c>
      <c r="H182" s="100"/>
    </row>
    <row r="183" spans="1:8">
      <c r="A183" s="49" t="s">
        <v>219</v>
      </c>
      <c r="B183" s="93" t="s">
        <v>228</v>
      </c>
      <c r="C183" s="94">
        <v>1408953</v>
      </c>
      <c r="D183" s="95">
        <v>1405295</v>
      </c>
      <c r="E183" s="123">
        <v>483193</v>
      </c>
      <c r="F183" s="123">
        <v>80000</v>
      </c>
      <c r="G183" s="32">
        <v>80000</v>
      </c>
    </row>
    <row r="184" spans="1:8">
      <c r="A184" s="35" t="s">
        <v>229</v>
      </c>
      <c r="B184" s="86" t="s">
        <v>230</v>
      </c>
      <c r="C184" s="87">
        <f>SUM(C174:C183)</f>
        <v>5063804</v>
      </c>
      <c r="D184" s="88">
        <f>SUM(D174:D183)</f>
        <v>5793075</v>
      </c>
      <c r="E184" s="130">
        <f>SUM(E174:E183)</f>
        <v>12752889</v>
      </c>
      <c r="F184" s="130">
        <f>SUM(F174:F183)</f>
        <v>10939961</v>
      </c>
      <c r="G184" s="88">
        <f>SUM(G174:G183)</f>
        <v>3713155</v>
      </c>
    </row>
    <row r="185" spans="1:8">
      <c r="A185" s="13" t="s">
        <v>231</v>
      </c>
      <c r="B185" s="65" t="s">
        <v>232</v>
      </c>
      <c r="C185" s="90">
        <v>175521</v>
      </c>
      <c r="D185" s="83">
        <v>258718</v>
      </c>
      <c r="E185" s="125">
        <v>276060</v>
      </c>
      <c r="F185" s="125">
        <v>200000</v>
      </c>
      <c r="G185" s="42">
        <v>200000</v>
      </c>
    </row>
    <row r="186" spans="1:8">
      <c r="A186" s="35" t="s">
        <v>233</v>
      </c>
      <c r="B186" s="86" t="s">
        <v>234</v>
      </c>
      <c r="C186" s="87">
        <f t="shared" ref="C186:F186" si="19">SUM(C185)</f>
        <v>175521</v>
      </c>
      <c r="D186" s="88">
        <f>SUM(D185)</f>
        <v>258718</v>
      </c>
      <c r="E186" s="130">
        <f t="shared" si="19"/>
        <v>276060</v>
      </c>
      <c r="F186" s="130">
        <f t="shared" si="19"/>
        <v>200000</v>
      </c>
      <c r="G186" s="88">
        <f t="shared" ref="G186" si="20">SUM(G185)</f>
        <v>200000</v>
      </c>
    </row>
    <row r="187" spans="1:8">
      <c r="A187" s="13" t="s">
        <v>235</v>
      </c>
      <c r="B187" s="65" t="s">
        <v>236</v>
      </c>
      <c r="C187" s="17">
        <v>2667076</v>
      </c>
      <c r="D187" s="18">
        <v>2953541</v>
      </c>
      <c r="E187" s="125">
        <v>3488500</v>
      </c>
      <c r="F187" s="125">
        <v>2377077</v>
      </c>
      <c r="G187" s="42">
        <v>2377077</v>
      </c>
    </row>
    <row r="188" spans="1:8">
      <c r="A188" s="13" t="s">
        <v>235</v>
      </c>
      <c r="B188" s="65" t="s">
        <v>237</v>
      </c>
      <c r="C188" s="17">
        <v>1573753</v>
      </c>
      <c r="D188" s="18">
        <v>2096672</v>
      </c>
      <c r="E188" s="125">
        <v>2502125</v>
      </c>
      <c r="F188" s="125">
        <v>1594460</v>
      </c>
      <c r="G188" s="42">
        <v>1594460</v>
      </c>
    </row>
    <row r="189" spans="1:8">
      <c r="A189" s="13" t="s">
        <v>235</v>
      </c>
      <c r="B189" s="53" t="s">
        <v>238</v>
      </c>
      <c r="C189" s="17">
        <v>632309</v>
      </c>
      <c r="D189" s="18">
        <v>537117</v>
      </c>
      <c r="E189" s="103">
        <v>0</v>
      </c>
      <c r="F189" s="103">
        <v>0</v>
      </c>
      <c r="G189" s="18">
        <v>0</v>
      </c>
    </row>
    <row r="190" spans="1:8" ht="24.75">
      <c r="A190" s="13" t="s">
        <v>235</v>
      </c>
      <c r="B190" s="53" t="s">
        <v>239</v>
      </c>
      <c r="C190" s="17">
        <v>102017</v>
      </c>
      <c r="D190" s="18">
        <v>0</v>
      </c>
      <c r="E190" s="103">
        <v>0</v>
      </c>
      <c r="F190" s="103">
        <v>0</v>
      </c>
      <c r="G190" s="18">
        <v>0</v>
      </c>
    </row>
    <row r="191" spans="1:8">
      <c r="A191" s="13" t="s">
        <v>235</v>
      </c>
      <c r="B191" s="53" t="s">
        <v>240</v>
      </c>
      <c r="C191" s="17">
        <v>23346</v>
      </c>
      <c r="D191" s="18">
        <v>46562</v>
      </c>
      <c r="E191" s="103">
        <v>57185</v>
      </c>
      <c r="F191" s="103">
        <v>55685</v>
      </c>
      <c r="G191" s="18">
        <v>13100</v>
      </c>
    </row>
    <row r="192" spans="1:8" ht="24.75">
      <c r="A192" s="13" t="s">
        <v>235</v>
      </c>
      <c r="B192" s="53" t="s">
        <v>120</v>
      </c>
      <c r="C192" s="17">
        <v>19121</v>
      </c>
      <c r="D192" s="18">
        <v>39231</v>
      </c>
      <c r="E192" s="103">
        <v>56505</v>
      </c>
      <c r="F192" s="103">
        <v>48000</v>
      </c>
      <c r="G192" s="18">
        <v>10200</v>
      </c>
    </row>
    <row r="193" spans="1:8" ht="24.75">
      <c r="A193" s="13" t="s">
        <v>235</v>
      </c>
      <c r="B193" s="53" t="s">
        <v>121</v>
      </c>
      <c r="C193" s="17">
        <v>0</v>
      </c>
      <c r="D193" s="18">
        <v>0</v>
      </c>
      <c r="E193" s="103">
        <v>44550</v>
      </c>
      <c r="F193" s="103">
        <v>0</v>
      </c>
      <c r="G193" s="18">
        <v>0</v>
      </c>
    </row>
    <row r="194" spans="1:8" ht="24.75">
      <c r="A194" s="13" t="s">
        <v>235</v>
      </c>
      <c r="B194" s="53" t="s">
        <v>241</v>
      </c>
      <c r="C194" s="17">
        <v>0</v>
      </c>
      <c r="D194" s="18">
        <v>0</v>
      </c>
      <c r="E194" s="125">
        <v>1659999</v>
      </c>
      <c r="F194" s="103">
        <v>0</v>
      </c>
      <c r="G194" s="18">
        <v>0</v>
      </c>
    </row>
    <row r="195" spans="1:8" ht="24.75">
      <c r="A195" s="13" t="s">
        <v>235</v>
      </c>
      <c r="B195" s="98" t="s">
        <v>123</v>
      </c>
      <c r="C195" s="17"/>
      <c r="D195" s="18">
        <v>0</v>
      </c>
      <c r="E195" s="125">
        <v>197698</v>
      </c>
      <c r="F195" s="103">
        <v>174406</v>
      </c>
      <c r="G195" s="18">
        <v>0</v>
      </c>
    </row>
    <row r="196" spans="1:8">
      <c r="A196" s="13" t="s">
        <v>235</v>
      </c>
      <c r="B196" s="98" t="s">
        <v>242</v>
      </c>
      <c r="C196" s="17">
        <v>0</v>
      </c>
      <c r="D196" s="18">
        <v>9450</v>
      </c>
      <c r="E196" s="103">
        <v>0</v>
      </c>
      <c r="F196" s="103">
        <v>0</v>
      </c>
      <c r="G196" s="103">
        <v>0</v>
      </c>
    </row>
    <row r="197" spans="1:8">
      <c r="A197" s="13" t="s">
        <v>243</v>
      </c>
      <c r="B197" s="65" t="s">
        <v>244</v>
      </c>
      <c r="C197" s="17">
        <v>395719</v>
      </c>
      <c r="D197" s="18">
        <v>492728</v>
      </c>
      <c r="E197" s="125">
        <f>'[1]2026.g budžets_detalizācijā'!K28</f>
        <v>820585</v>
      </c>
      <c r="F197" s="129">
        <v>366988</v>
      </c>
      <c r="G197" s="92">
        <v>366988</v>
      </c>
    </row>
    <row r="198" spans="1:8">
      <c r="A198" s="13" t="s">
        <v>245</v>
      </c>
      <c r="B198" s="65" t="s">
        <v>246</v>
      </c>
      <c r="C198" s="17">
        <v>53879</v>
      </c>
      <c r="D198" s="18">
        <v>20011</v>
      </c>
      <c r="E198" s="125">
        <v>314662</v>
      </c>
      <c r="F198" s="129">
        <v>304662</v>
      </c>
      <c r="G198" s="92">
        <v>304662</v>
      </c>
    </row>
    <row r="199" spans="1:8">
      <c r="A199" s="35" t="s">
        <v>247</v>
      </c>
      <c r="B199" s="86" t="s">
        <v>248</v>
      </c>
      <c r="C199" s="87">
        <f>SUM(C187:C198)</f>
        <v>5467220</v>
      </c>
      <c r="D199" s="88">
        <f>SUM(D187:D198)</f>
        <v>6195312</v>
      </c>
      <c r="E199" s="130">
        <f>SUM(E187:E198)</f>
        <v>9141809</v>
      </c>
      <c r="F199" s="130">
        <f>SUM(F187:F198)</f>
        <v>4921278</v>
      </c>
      <c r="G199" s="88">
        <f>SUM(G187:G198)</f>
        <v>4666487</v>
      </c>
    </row>
    <row r="200" spans="1:8" ht="24.75">
      <c r="A200" s="101" t="s">
        <v>249</v>
      </c>
      <c r="B200" s="66" t="s">
        <v>250</v>
      </c>
      <c r="C200" s="102">
        <f>17064+518072+74</f>
        <v>535210</v>
      </c>
      <c r="D200" s="103">
        <v>380687</v>
      </c>
      <c r="E200" s="125">
        <v>407006</v>
      </c>
      <c r="F200" s="129">
        <v>391124</v>
      </c>
      <c r="G200" s="92">
        <v>391124</v>
      </c>
    </row>
    <row r="201" spans="1:8">
      <c r="A201" s="101" t="s">
        <v>251</v>
      </c>
      <c r="B201" s="65" t="s">
        <v>252</v>
      </c>
      <c r="C201" s="17">
        <v>5158</v>
      </c>
      <c r="D201" s="18">
        <v>38819</v>
      </c>
      <c r="E201" s="123">
        <v>110015</v>
      </c>
      <c r="F201" s="124">
        <v>51304</v>
      </c>
      <c r="G201" s="28">
        <v>0</v>
      </c>
    </row>
    <row r="202" spans="1:8">
      <c r="A202" s="101" t="s">
        <v>251</v>
      </c>
      <c r="B202" s="65" t="s">
        <v>253</v>
      </c>
      <c r="C202" s="104">
        <v>0</v>
      </c>
      <c r="D202" s="18">
        <v>49677</v>
      </c>
      <c r="E202" s="123">
        <v>55120</v>
      </c>
      <c r="F202" s="124">
        <v>0</v>
      </c>
      <c r="G202" s="28">
        <v>0</v>
      </c>
    </row>
    <row r="203" spans="1:8">
      <c r="A203" s="35" t="s">
        <v>254</v>
      </c>
      <c r="B203" s="86" t="s">
        <v>255</v>
      </c>
      <c r="C203" s="87">
        <f>SUM(C200:C201)</f>
        <v>540368</v>
      </c>
      <c r="D203" s="88">
        <f>SUM(D200:D202)</f>
        <v>469183</v>
      </c>
      <c r="E203" s="130">
        <f>SUM(E200:E202)</f>
        <v>572141</v>
      </c>
      <c r="F203" s="130">
        <f>SUM(F200:F202)</f>
        <v>442428</v>
      </c>
      <c r="G203" s="88">
        <f>SUM(G200:G202)</f>
        <v>391124</v>
      </c>
    </row>
    <row r="204" spans="1:8">
      <c r="A204" s="13" t="s">
        <v>256</v>
      </c>
      <c r="B204" s="65" t="s">
        <v>257</v>
      </c>
      <c r="C204" s="82">
        <v>482404</v>
      </c>
      <c r="D204" s="83">
        <v>517554</v>
      </c>
      <c r="E204" s="127">
        <v>522193</v>
      </c>
      <c r="F204" s="127">
        <v>511584</v>
      </c>
      <c r="G204" s="97">
        <v>511584</v>
      </c>
    </row>
    <row r="205" spans="1:8">
      <c r="A205" s="49" t="s">
        <v>258</v>
      </c>
      <c r="B205" s="65" t="s">
        <v>259</v>
      </c>
      <c r="C205" s="82">
        <v>954021</v>
      </c>
      <c r="D205" s="83">
        <v>1028002</v>
      </c>
      <c r="E205" s="97">
        <v>1571615</v>
      </c>
      <c r="F205" s="97">
        <v>1514908</v>
      </c>
      <c r="G205" s="97">
        <v>1514908</v>
      </c>
      <c r="H205" s="57"/>
    </row>
    <row r="206" spans="1:8">
      <c r="A206" s="49" t="s">
        <v>258</v>
      </c>
      <c r="B206" s="65" t="s">
        <v>260</v>
      </c>
      <c r="C206" s="82">
        <v>362446</v>
      </c>
      <c r="D206" s="83">
        <v>357232</v>
      </c>
      <c r="E206" s="42">
        <v>385580</v>
      </c>
      <c r="F206" s="92">
        <v>375183</v>
      </c>
      <c r="G206" s="92">
        <v>375183</v>
      </c>
    </row>
    <row r="207" spans="1:8">
      <c r="A207" s="49" t="s">
        <v>258</v>
      </c>
      <c r="B207" s="65" t="s">
        <v>261</v>
      </c>
      <c r="C207" s="82">
        <v>111496</v>
      </c>
      <c r="D207" s="83">
        <v>112730</v>
      </c>
      <c r="E207" s="83">
        <v>12864</v>
      </c>
      <c r="F207" s="83">
        <v>0</v>
      </c>
      <c r="G207" s="83">
        <v>0</v>
      </c>
    </row>
    <row r="208" spans="1:8">
      <c r="A208" s="49" t="s">
        <v>262</v>
      </c>
      <c r="B208" s="65" t="s">
        <v>263</v>
      </c>
      <c r="C208" s="82">
        <v>507030</v>
      </c>
      <c r="D208" s="83">
        <v>541341</v>
      </c>
      <c r="E208" s="97">
        <v>588981</v>
      </c>
      <c r="F208" s="97">
        <v>582539</v>
      </c>
      <c r="G208" s="97">
        <v>582539</v>
      </c>
    </row>
    <row r="209" spans="1:8">
      <c r="A209" s="49" t="s">
        <v>264</v>
      </c>
      <c r="B209" s="65" t="s">
        <v>265</v>
      </c>
      <c r="C209" s="82">
        <f>873121+4783</f>
        <v>877904</v>
      </c>
      <c r="D209" s="83">
        <v>967878</v>
      </c>
      <c r="E209" s="42">
        <v>1503716</v>
      </c>
      <c r="F209" s="42">
        <v>1093950</v>
      </c>
      <c r="G209" s="42">
        <v>1093950</v>
      </c>
    </row>
    <row r="210" spans="1:8">
      <c r="A210" s="49" t="s">
        <v>266</v>
      </c>
      <c r="B210" s="65" t="s">
        <v>267</v>
      </c>
      <c r="C210" s="82">
        <v>90504</v>
      </c>
      <c r="D210" s="83">
        <v>66749</v>
      </c>
      <c r="E210" s="83">
        <v>45726</v>
      </c>
      <c r="F210" s="83">
        <v>43500</v>
      </c>
      <c r="G210" s="83">
        <v>43500</v>
      </c>
    </row>
    <row r="211" spans="1:8">
      <c r="A211" s="49" t="s">
        <v>262</v>
      </c>
      <c r="B211" s="65" t="s">
        <v>268</v>
      </c>
      <c r="C211" s="82">
        <v>212729</v>
      </c>
      <c r="D211" s="83">
        <v>267994</v>
      </c>
      <c r="E211" s="42">
        <v>89145</v>
      </c>
      <c r="F211" s="42">
        <v>64880</v>
      </c>
      <c r="G211" s="42">
        <v>64880</v>
      </c>
    </row>
    <row r="212" spans="1:8" ht="14.25" customHeight="1">
      <c r="A212" s="49" t="s">
        <v>262</v>
      </c>
      <c r="B212" s="65" t="s">
        <v>269</v>
      </c>
      <c r="C212" s="82">
        <v>0</v>
      </c>
      <c r="D212" s="83">
        <v>50512</v>
      </c>
      <c r="E212" s="42">
        <f>'[1]2026.g budžets_detalizācijā'!K45</f>
        <v>74146</v>
      </c>
      <c r="F212" s="42">
        <v>44000</v>
      </c>
      <c r="G212" s="42">
        <v>44000</v>
      </c>
    </row>
    <row r="213" spans="1:8">
      <c r="A213" s="49" t="s">
        <v>262</v>
      </c>
      <c r="B213" s="65" t="s">
        <v>270</v>
      </c>
      <c r="C213" s="82">
        <v>14746</v>
      </c>
      <c r="D213" s="83">
        <v>6941</v>
      </c>
      <c r="E213" s="42">
        <v>19222</v>
      </c>
      <c r="F213" s="42">
        <v>12768</v>
      </c>
      <c r="G213" s="42">
        <v>12768</v>
      </c>
    </row>
    <row r="214" spans="1:8">
      <c r="A214" s="49" t="s">
        <v>262</v>
      </c>
      <c r="B214" s="65" t="s">
        <v>271</v>
      </c>
      <c r="C214" s="82">
        <f>11640+865</f>
        <v>12505</v>
      </c>
      <c r="D214" s="83">
        <v>6903</v>
      </c>
      <c r="E214" s="83">
        <f>'[1]2026.g budžets_detalizācijā'!K47</f>
        <v>16500</v>
      </c>
      <c r="F214" s="83">
        <v>16500</v>
      </c>
      <c r="G214" s="83">
        <v>16500</v>
      </c>
    </row>
    <row r="215" spans="1:8">
      <c r="A215" s="35" t="s">
        <v>272</v>
      </c>
      <c r="B215" s="86" t="s">
        <v>273</v>
      </c>
      <c r="C215" s="87">
        <f>SUM(C204:C214)</f>
        <v>3625785</v>
      </c>
      <c r="D215" s="88">
        <f>SUM(D204:D214)</f>
        <v>3923836</v>
      </c>
      <c r="E215" s="88">
        <f>SUM(E204:E214)</f>
        <v>4829688</v>
      </c>
      <c r="F215" s="88">
        <f>SUM(F204:F214)</f>
        <v>4259812</v>
      </c>
      <c r="G215" s="88">
        <f>SUM(G204:G214)</f>
        <v>4259812</v>
      </c>
    </row>
    <row r="216" spans="1:8">
      <c r="A216" s="13" t="s">
        <v>274</v>
      </c>
      <c r="B216" s="93" t="s">
        <v>275</v>
      </c>
      <c r="C216" s="17">
        <v>6051718</v>
      </c>
      <c r="D216" s="18">
        <v>6284603</v>
      </c>
      <c r="E216" s="41">
        <v>6959587</v>
      </c>
      <c r="F216" s="42">
        <v>6512997</v>
      </c>
      <c r="G216" s="42">
        <v>6512997</v>
      </c>
      <c r="H216" s="136"/>
    </row>
    <row r="217" spans="1:8">
      <c r="A217" s="13" t="s">
        <v>276</v>
      </c>
      <c r="B217" s="93" t="s">
        <v>277</v>
      </c>
      <c r="C217" s="17">
        <v>1227624</v>
      </c>
      <c r="D217" s="18">
        <v>984674</v>
      </c>
      <c r="E217" s="41">
        <v>1263681</v>
      </c>
      <c r="F217" s="92">
        <v>1191874</v>
      </c>
      <c r="G217" s="92">
        <v>1191874</v>
      </c>
    </row>
    <row r="218" spans="1:8">
      <c r="A218" s="13" t="s">
        <v>274</v>
      </c>
      <c r="B218" s="93" t="s">
        <v>278</v>
      </c>
      <c r="C218" s="17">
        <v>2950122</v>
      </c>
      <c r="D218" s="18">
        <v>3402875</v>
      </c>
      <c r="E218" s="41">
        <v>3780305</v>
      </c>
      <c r="F218" s="92">
        <v>3532225</v>
      </c>
      <c r="G218" s="92">
        <v>3532225</v>
      </c>
    </row>
    <row r="219" spans="1:8">
      <c r="A219" s="13" t="s">
        <v>274</v>
      </c>
      <c r="B219" s="93" t="s">
        <v>279</v>
      </c>
      <c r="C219" s="17">
        <v>1640326</v>
      </c>
      <c r="D219" s="18">
        <v>1637732</v>
      </c>
      <c r="E219" s="41">
        <v>1779004</v>
      </c>
      <c r="F219" s="92">
        <v>1685003</v>
      </c>
      <c r="G219" s="92">
        <v>1685003</v>
      </c>
    </row>
    <row r="220" spans="1:8">
      <c r="A220" s="13" t="s">
        <v>274</v>
      </c>
      <c r="B220" s="93" t="s">
        <v>280</v>
      </c>
      <c r="C220" s="105">
        <v>2347983</v>
      </c>
      <c r="D220" s="18">
        <v>2476601</v>
      </c>
      <c r="E220" s="41">
        <v>2626443</v>
      </c>
      <c r="F220" s="92">
        <v>2513446</v>
      </c>
      <c r="G220" s="92">
        <v>2513446</v>
      </c>
    </row>
    <row r="221" spans="1:8">
      <c r="A221" s="13" t="s">
        <v>281</v>
      </c>
      <c r="B221" s="93" t="s">
        <v>282</v>
      </c>
      <c r="C221" s="17">
        <v>2062477</v>
      </c>
      <c r="D221" s="18">
        <v>2169361</v>
      </c>
      <c r="E221" s="41">
        <v>2362427</v>
      </c>
      <c r="F221" s="92">
        <v>2259952</v>
      </c>
      <c r="G221" s="92">
        <v>2259952</v>
      </c>
    </row>
    <row r="222" spans="1:8">
      <c r="A222" s="13" t="s">
        <v>281</v>
      </c>
      <c r="B222" s="93" t="s">
        <v>283</v>
      </c>
      <c r="C222" s="17">
        <v>1437919</v>
      </c>
      <c r="D222" s="18">
        <v>1525037</v>
      </c>
      <c r="E222" s="41">
        <v>1736020</v>
      </c>
      <c r="F222" s="92">
        <v>1641018</v>
      </c>
      <c r="G222" s="92">
        <v>1641018</v>
      </c>
    </row>
    <row r="223" spans="1:8">
      <c r="A223" s="13" t="s">
        <v>281</v>
      </c>
      <c r="B223" s="93" t="s">
        <v>284</v>
      </c>
      <c r="C223" s="17">
        <v>1703037</v>
      </c>
      <c r="D223" s="18">
        <v>1829183</v>
      </c>
      <c r="E223" s="41">
        <v>2014083</v>
      </c>
      <c r="F223" s="92">
        <v>1905847</v>
      </c>
      <c r="G223" s="92">
        <v>1905847</v>
      </c>
    </row>
    <row r="224" spans="1:8">
      <c r="A224" s="13" t="s">
        <v>281</v>
      </c>
      <c r="B224" s="93" t="s">
        <v>285</v>
      </c>
      <c r="C224" s="17">
        <v>1452683</v>
      </c>
      <c r="D224" s="18">
        <v>1547805</v>
      </c>
      <c r="E224" s="41">
        <v>1764382</v>
      </c>
      <c r="F224" s="92">
        <v>1730938</v>
      </c>
      <c r="G224" s="92">
        <v>1730938</v>
      </c>
    </row>
    <row r="225" spans="1:8">
      <c r="A225" s="13" t="s">
        <v>281</v>
      </c>
      <c r="B225" s="93" t="s">
        <v>286</v>
      </c>
      <c r="C225" s="17">
        <v>1687561</v>
      </c>
      <c r="D225" s="18">
        <v>1807179</v>
      </c>
      <c r="E225" s="41">
        <v>2021716</v>
      </c>
      <c r="F225" s="92">
        <v>1923732</v>
      </c>
      <c r="G225" s="92">
        <v>1923732</v>
      </c>
    </row>
    <row r="226" spans="1:8">
      <c r="A226" s="13" t="s">
        <v>287</v>
      </c>
      <c r="B226" s="93" t="s">
        <v>288</v>
      </c>
      <c r="C226" s="17">
        <v>434594</v>
      </c>
      <c r="D226" s="18">
        <v>474319</v>
      </c>
      <c r="E226" s="41">
        <v>481500</v>
      </c>
      <c r="F226" s="92">
        <v>478432</v>
      </c>
      <c r="G226" s="92">
        <v>478432</v>
      </c>
    </row>
    <row r="227" spans="1:8">
      <c r="A227" s="13" t="s">
        <v>287</v>
      </c>
      <c r="B227" s="93" t="s">
        <v>289</v>
      </c>
      <c r="C227" s="17">
        <v>211925</v>
      </c>
      <c r="D227" s="18">
        <v>250893</v>
      </c>
      <c r="E227" s="18">
        <v>297440</v>
      </c>
      <c r="F227" s="18">
        <v>286197</v>
      </c>
      <c r="G227" s="18">
        <v>272557</v>
      </c>
    </row>
    <row r="228" spans="1:8">
      <c r="A228" s="13" t="s">
        <v>287</v>
      </c>
      <c r="B228" s="93" t="s">
        <v>290</v>
      </c>
      <c r="C228" s="17">
        <v>1000866</v>
      </c>
      <c r="D228" s="18">
        <v>1057055</v>
      </c>
      <c r="E228" s="41">
        <v>1131563</v>
      </c>
      <c r="F228" s="92">
        <v>1082442</v>
      </c>
      <c r="G228" s="92">
        <v>1082442</v>
      </c>
    </row>
    <row r="229" spans="1:8">
      <c r="A229" s="13" t="s">
        <v>274</v>
      </c>
      <c r="B229" s="93" t="s">
        <v>291</v>
      </c>
      <c r="C229" s="17">
        <v>408081</v>
      </c>
      <c r="D229" s="18">
        <v>420591</v>
      </c>
      <c r="E229" s="41">
        <v>455083</v>
      </c>
      <c r="F229" s="92">
        <v>446072</v>
      </c>
      <c r="G229" s="92">
        <v>446072</v>
      </c>
    </row>
    <row r="230" spans="1:8">
      <c r="A230" s="13" t="s">
        <v>287</v>
      </c>
      <c r="B230" s="93" t="s">
        <v>292</v>
      </c>
      <c r="C230" s="17">
        <v>339714</v>
      </c>
      <c r="D230" s="18">
        <v>345355</v>
      </c>
      <c r="E230" s="41">
        <v>364122</v>
      </c>
      <c r="F230" s="92">
        <v>344106</v>
      </c>
      <c r="G230" s="92">
        <v>344106</v>
      </c>
    </row>
    <row r="231" spans="1:8">
      <c r="A231" s="49" t="s">
        <v>287</v>
      </c>
      <c r="B231" s="93" t="s">
        <v>293</v>
      </c>
      <c r="C231" s="17">
        <v>559499</v>
      </c>
      <c r="D231" s="18">
        <v>615913</v>
      </c>
      <c r="E231" s="41">
        <v>688152</v>
      </c>
      <c r="F231" s="42">
        <v>652817</v>
      </c>
      <c r="G231" s="42">
        <v>652817</v>
      </c>
    </row>
    <row r="232" spans="1:8">
      <c r="A232" s="49" t="s">
        <v>287</v>
      </c>
      <c r="B232" s="65" t="s">
        <v>294</v>
      </c>
      <c r="C232" s="17">
        <v>423856</v>
      </c>
      <c r="D232" s="18">
        <v>410716</v>
      </c>
      <c r="E232" s="41">
        <v>539871</v>
      </c>
      <c r="F232" s="92">
        <v>333050</v>
      </c>
      <c r="G232" s="92">
        <v>333050</v>
      </c>
    </row>
    <row r="233" spans="1:8">
      <c r="A233" s="49" t="s">
        <v>287</v>
      </c>
      <c r="B233" s="106" t="s">
        <v>295</v>
      </c>
      <c r="C233" s="17">
        <v>0</v>
      </c>
      <c r="D233" s="18">
        <v>52793</v>
      </c>
      <c r="E233" s="18">
        <v>0</v>
      </c>
      <c r="F233" s="18">
        <v>0</v>
      </c>
      <c r="G233" s="18">
        <v>0</v>
      </c>
    </row>
    <row r="234" spans="1:8">
      <c r="A234" s="49" t="s">
        <v>287</v>
      </c>
      <c r="B234" s="107" t="s">
        <v>296</v>
      </c>
      <c r="C234" s="17">
        <v>0</v>
      </c>
      <c r="D234" s="18">
        <v>10267</v>
      </c>
      <c r="E234" s="18">
        <v>14436</v>
      </c>
      <c r="F234" s="18">
        <v>0</v>
      </c>
      <c r="G234" s="18">
        <v>0</v>
      </c>
    </row>
    <row r="235" spans="1:8">
      <c r="A235" s="49" t="s">
        <v>287</v>
      </c>
      <c r="B235" s="53" t="s">
        <v>142</v>
      </c>
      <c r="C235" s="17">
        <v>0</v>
      </c>
      <c r="D235" s="18">
        <v>17178</v>
      </c>
      <c r="E235" s="18">
        <v>181625</v>
      </c>
      <c r="F235" s="18">
        <v>100466</v>
      </c>
      <c r="G235" s="18">
        <v>0</v>
      </c>
      <c r="H235" s="25"/>
    </row>
    <row r="236" spans="1:8" ht="24.75">
      <c r="A236" s="49" t="s">
        <v>287</v>
      </c>
      <c r="B236" s="98" t="s">
        <v>143</v>
      </c>
      <c r="C236" s="17">
        <v>0</v>
      </c>
      <c r="D236" s="18">
        <v>9164</v>
      </c>
      <c r="E236" s="18">
        <v>103402</v>
      </c>
      <c r="F236" s="18">
        <v>0</v>
      </c>
      <c r="G236" s="18">
        <v>0</v>
      </c>
    </row>
    <row r="237" spans="1:8" ht="24.75">
      <c r="A237" s="49" t="s">
        <v>287</v>
      </c>
      <c r="B237" s="98" t="s">
        <v>144</v>
      </c>
      <c r="C237" s="17">
        <v>0</v>
      </c>
      <c r="D237" s="18">
        <v>0</v>
      </c>
      <c r="E237" s="18">
        <v>21210</v>
      </c>
      <c r="F237" s="18">
        <v>0</v>
      </c>
      <c r="G237" s="18">
        <v>0</v>
      </c>
    </row>
    <row r="238" spans="1:8" ht="24.75">
      <c r="A238" s="49" t="s">
        <v>287</v>
      </c>
      <c r="B238" s="53" t="s">
        <v>108</v>
      </c>
      <c r="C238" s="17">
        <v>0</v>
      </c>
      <c r="D238" s="18">
        <v>9719</v>
      </c>
      <c r="E238" s="18">
        <v>0</v>
      </c>
      <c r="F238" s="18">
        <v>0</v>
      </c>
      <c r="G238" s="18">
        <v>0</v>
      </c>
    </row>
    <row r="239" spans="1:8">
      <c r="A239" s="49" t="s">
        <v>287</v>
      </c>
      <c r="B239" s="108" t="s">
        <v>297</v>
      </c>
      <c r="C239" s="17">
        <v>4106</v>
      </c>
      <c r="D239" s="18">
        <v>0</v>
      </c>
      <c r="E239" s="18">
        <v>0</v>
      </c>
      <c r="F239" s="18">
        <v>0</v>
      </c>
      <c r="G239" s="18">
        <v>0</v>
      </c>
    </row>
    <row r="240" spans="1:8">
      <c r="A240" s="49" t="s">
        <v>140</v>
      </c>
      <c r="B240" s="93" t="s">
        <v>298</v>
      </c>
      <c r="C240" s="17">
        <v>10926</v>
      </c>
      <c r="D240" s="18">
        <v>15998</v>
      </c>
      <c r="E240" s="18">
        <v>0</v>
      </c>
      <c r="F240" s="18">
        <v>0</v>
      </c>
      <c r="G240" s="18">
        <v>0</v>
      </c>
    </row>
    <row r="241" spans="1:8">
      <c r="A241" s="49" t="s">
        <v>140</v>
      </c>
      <c r="B241" s="93" t="s">
        <v>299</v>
      </c>
      <c r="C241" s="17">
        <v>66690</v>
      </c>
      <c r="D241" s="18">
        <v>60699</v>
      </c>
      <c r="E241" s="18">
        <v>78080</v>
      </c>
      <c r="F241" s="18">
        <v>0</v>
      </c>
      <c r="G241" s="18">
        <v>0</v>
      </c>
    </row>
    <row r="242" spans="1:8">
      <c r="A242" s="49" t="s">
        <v>300</v>
      </c>
      <c r="B242" s="93" t="s">
        <v>301</v>
      </c>
      <c r="C242" s="17">
        <v>4320453</v>
      </c>
      <c r="D242" s="18">
        <v>1460435</v>
      </c>
      <c r="E242" s="109">
        <v>2260871</v>
      </c>
      <c r="F242" s="92">
        <v>9086952.478760872</v>
      </c>
      <c r="G242" s="92">
        <v>9357065.7181413099</v>
      </c>
    </row>
    <row r="243" spans="1:8">
      <c r="A243" s="49" t="s">
        <v>140</v>
      </c>
      <c r="B243" s="93" t="s">
        <v>302</v>
      </c>
      <c r="C243" s="17">
        <v>2869</v>
      </c>
      <c r="D243" s="18">
        <v>0</v>
      </c>
      <c r="E243" s="41">
        <v>6406</v>
      </c>
      <c r="F243" s="32">
        <v>0</v>
      </c>
      <c r="G243" s="32">
        <v>0</v>
      </c>
    </row>
    <row r="244" spans="1:8">
      <c r="A244" s="49" t="s">
        <v>300</v>
      </c>
      <c r="B244" s="93" t="s">
        <v>303</v>
      </c>
      <c r="C244" s="17">
        <v>16327</v>
      </c>
      <c r="D244" s="18">
        <v>0</v>
      </c>
      <c r="E244" s="18">
        <v>0</v>
      </c>
      <c r="F244" s="18">
        <v>0</v>
      </c>
      <c r="G244" s="18">
        <v>0</v>
      </c>
    </row>
    <row r="245" spans="1:8" ht="24.75">
      <c r="A245" s="49" t="s">
        <v>140</v>
      </c>
      <c r="B245" s="98" t="s">
        <v>107</v>
      </c>
      <c r="C245" s="17">
        <v>2119</v>
      </c>
      <c r="D245" s="18">
        <v>1272</v>
      </c>
      <c r="E245" s="18">
        <v>6</v>
      </c>
      <c r="F245" s="18">
        <v>0</v>
      </c>
      <c r="G245" s="18">
        <v>0</v>
      </c>
    </row>
    <row r="246" spans="1:8">
      <c r="A246" s="49" t="s">
        <v>140</v>
      </c>
      <c r="B246" s="93" t="s">
        <v>469</v>
      </c>
      <c r="C246" s="17">
        <v>0</v>
      </c>
      <c r="D246" s="18">
        <v>29028</v>
      </c>
      <c r="E246" s="18">
        <v>24998</v>
      </c>
      <c r="F246" s="18">
        <v>0</v>
      </c>
      <c r="G246" s="18">
        <v>0</v>
      </c>
      <c r="H246" s="25"/>
    </row>
    <row r="247" spans="1:8">
      <c r="A247" s="49" t="s">
        <v>140</v>
      </c>
      <c r="B247" s="63" t="s">
        <v>304</v>
      </c>
      <c r="C247" s="17">
        <v>742714</v>
      </c>
      <c r="D247" s="18">
        <v>900324</v>
      </c>
      <c r="E247" s="18">
        <v>937717</v>
      </c>
      <c r="F247" s="18">
        <v>876746</v>
      </c>
      <c r="G247" s="18">
        <v>876746</v>
      </c>
    </row>
    <row r="248" spans="1:8" ht="24.75">
      <c r="A248" s="49" t="s">
        <v>140</v>
      </c>
      <c r="B248" s="50" t="s">
        <v>472</v>
      </c>
      <c r="C248" s="17">
        <v>6070</v>
      </c>
      <c r="D248" s="18">
        <v>15999</v>
      </c>
      <c r="E248" s="110">
        <v>0</v>
      </c>
      <c r="F248" s="52">
        <v>0</v>
      </c>
      <c r="G248" s="52">
        <v>0</v>
      </c>
    </row>
    <row r="249" spans="1:8">
      <c r="A249" s="49" t="s">
        <v>140</v>
      </c>
      <c r="B249" s="50" t="s">
        <v>470</v>
      </c>
      <c r="C249" s="17">
        <v>17986</v>
      </c>
      <c r="D249" s="18">
        <v>5619</v>
      </c>
      <c r="E249" s="110">
        <v>0</v>
      </c>
      <c r="F249" s="52">
        <v>0</v>
      </c>
      <c r="G249" s="52">
        <v>0</v>
      </c>
    </row>
    <row r="250" spans="1:8" ht="24.75">
      <c r="A250" s="49" t="s">
        <v>140</v>
      </c>
      <c r="B250" s="50" t="s">
        <v>137</v>
      </c>
      <c r="C250" s="17">
        <v>1932</v>
      </c>
      <c r="D250" s="18">
        <v>45394</v>
      </c>
      <c r="E250" s="110">
        <v>3482</v>
      </c>
      <c r="F250" s="52">
        <v>0</v>
      </c>
      <c r="G250" s="52">
        <v>0</v>
      </c>
    </row>
    <row r="251" spans="1:8" ht="24.75">
      <c r="A251" s="49" t="s">
        <v>140</v>
      </c>
      <c r="B251" s="50" t="s">
        <v>138</v>
      </c>
      <c r="C251" s="17">
        <v>0</v>
      </c>
      <c r="D251" s="18">
        <v>0</v>
      </c>
      <c r="E251" s="110">
        <v>96875</v>
      </c>
      <c r="F251" s="52">
        <v>0</v>
      </c>
      <c r="G251" s="52">
        <v>0</v>
      </c>
    </row>
    <row r="252" spans="1:8" ht="24.75">
      <c r="A252" s="49" t="s">
        <v>140</v>
      </c>
      <c r="B252" s="50" t="s">
        <v>139</v>
      </c>
      <c r="C252" s="17">
        <v>0</v>
      </c>
      <c r="D252" s="18">
        <v>97132</v>
      </c>
      <c r="E252" s="110">
        <v>15417</v>
      </c>
      <c r="F252" s="52">
        <v>0</v>
      </c>
      <c r="G252" s="52">
        <v>0</v>
      </c>
    </row>
    <row r="253" spans="1:8" ht="24.75">
      <c r="A253" s="49" t="s">
        <v>140</v>
      </c>
      <c r="B253" s="50" t="s">
        <v>141</v>
      </c>
      <c r="C253" s="17">
        <v>0</v>
      </c>
      <c r="D253" s="18">
        <v>0</v>
      </c>
      <c r="E253" s="110">
        <v>150020</v>
      </c>
      <c r="F253" s="52">
        <v>0</v>
      </c>
      <c r="G253" s="52">
        <v>0</v>
      </c>
    </row>
    <row r="254" spans="1:8" ht="24.75">
      <c r="A254" s="49" t="s">
        <v>140</v>
      </c>
      <c r="B254" s="53" t="s">
        <v>106</v>
      </c>
      <c r="C254" s="17">
        <v>0</v>
      </c>
      <c r="D254" s="18">
        <v>2824</v>
      </c>
      <c r="E254" s="110">
        <v>0</v>
      </c>
      <c r="F254" s="52">
        <v>0</v>
      </c>
      <c r="G254" s="52">
        <v>0</v>
      </c>
    </row>
    <row r="255" spans="1:8">
      <c r="A255" s="49" t="s">
        <v>140</v>
      </c>
      <c r="B255" s="50" t="s">
        <v>145</v>
      </c>
      <c r="C255" s="17">
        <v>0</v>
      </c>
      <c r="D255" s="18">
        <v>13086</v>
      </c>
      <c r="E255" s="110">
        <v>18613</v>
      </c>
      <c r="F255" s="52">
        <v>0</v>
      </c>
      <c r="G255" s="52">
        <v>0</v>
      </c>
    </row>
    <row r="256" spans="1:8">
      <c r="A256" s="49" t="s">
        <v>140</v>
      </c>
      <c r="B256" s="50" t="s">
        <v>146</v>
      </c>
      <c r="C256" s="17">
        <v>0</v>
      </c>
      <c r="D256" s="18">
        <v>9015</v>
      </c>
      <c r="E256" s="110">
        <v>13670</v>
      </c>
      <c r="F256" s="52">
        <v>13670</v>
      </c>
      <c r="G256" s="52">
        <v>0</v>
      </c>
    </row>
    <row r="257" spans="1:8" ht="24.75">
      <c r="A257" s="49" t="s">
        <v>140</v>
      </c>
      <c r="B257" s="111" t="s">
        <v>305</v>
      </c>
      <c r="C257" s="17">
        <v>10312</v>
      </c>
      <c r="D257" s="18">
        <v>6521</v>
      </c>
      <c r="E257" s="18">
        <v>3</v>
      </c>
      <c r="F257" s="18">
        <v>0</v>
      </c>
      <c r="G257" s="18">
        <v>0</v>
      </c>
    </row>
    <row r="258" spans="1:8">
      <c r="A258" s="49" t="s">
        <v>140</v>
      </c>
      <c r="B258" s="50" t="s">
        <v>306</v>
      </c>
      <c r="C258" s="17">
        <v>291239</v>
      </c>
      <c r="D258" s="18">
        <v>1314340</v>
      </c>
      <c r="E258" s="41">
        <v>1254310</v>
      </c>
      <c r="F258" s="92">
        <v>854626.5</v>
      </c>
      <c r="G258" s="18">
        <v>0</v>
      </c>
    </row>
    <row r="259" spans="1:8">
      <c r="A259" s="49" t="s">
        <v>307</v>
      </c>
      <c r="B259" s="63" t="s">
        <v>308</v>
      </c>
      <c r="C259" s="17">
        <f>462730+947862</f>
        <v>1410592</v>
      </c>
      <c r="D259" s="18">
        <v>1393340</v>
      </c>
      <c r="E259" s="41">
        <v>1446054</v>
      </c>
      <c r="F259" s="42">
        <v>1876075</v>
      </c>
      <c r="G259" s="42">
        <v>1876075</v>
      </c>
    </row>
    <row r="260" spans="1:8">
      <c r="A260" s="49" t="s">
        <v>309</v>
      </c>
      <c r="B260" s="63" t="s">
        <v>310</v>
      </c>
      <c r="C260" s="17">
        <v>456457</v>
      </c>
      <c r="D260" s="18">
        <v>508365</v>
      </c>
      <c r="E260" s="41">
        <f>'[1]2026.g budžets_detalizācijā'!K86</f>
        <v>769844</v>
      </c>
      <c r="F260" s="41">
        <v>769844</v>
      </c>
      <c r="G260" s="41">
        <v>769844</v>
      </c>
      <c r="H260" s="25"/>
    </row>
    <row r="261" spans="1:8">
      <c r="A261" s="35" t="s">
        <v>311</v>
      </c>
      <c r="B261" s="72" t="s">
        <v>312</v>
      </c>
      <c r="C261" s="87">
        <f>SUM(C216:C260)</f>
        <v>33300777</v>
      </c>
      <c r="D261" s="88">
        <f>SUM(D216:D260)</f>
        <v>33218404</v>
      </c>
      <c r="E261" s="88">
        <f>SUM(E216:E260)</f>
        <v>37662418</v>
      </c>
      <c r="F261" s="88">
        <f>SUM(F216:F260)</f>
        <v>42098527.978760868</v>
      </c>
      <c r="G261" s="88">
        <f>SUM(G216:G260)</f>
        <v>41386238.71814131</v>
      </c>
    </row>
    <row r="262" spans="1:8">
      <c r="A262" s="101" t="s">
        <v>313</v>
      </c>
      <c r="B262" s="63" t="s">
        <v>314</v>
      </c>
      <c r="C262" s="17">
        <f>2161111-74-86</f>
        <v>2160951</v>
      </c>
      <c r="D262" s="18">
        <v>2403332</v>
      </c>
      <c r="E262" s="18">
        <v>3105445</v>
      </c>
      <c r="F262" s="18">
        <v>3067104</v>
      </c>
      <c r="G262" s="18">
        <v>3067104</v>
      </c>
    </row>
    <row r="263" spans="1:8">
      <c r="A263" s="101" t="s">
        <v>315</v>
      </c>
      <c r="B263" s="63" t="s">
        <v>316</v>
      </c>
      <c r="C263" s="17">
        <v>2333312</v>
      </c>
      <c r="D263" s="18">
        <v>2713993</v>
      </c>
      <c r="E263" s="42">
        <v>3052866</v>
      </c>
      <c r="F263" s="92">
        <v>2754191</v>
      </c>
      <c r="G263" s="92">
        <v>2754191</v>
      </c>
    </row>
    <row r="264" spans="1:8">
      <c r="A264" s="101" t="s">
        <v>317</v>
      </c>
      <c r="B264" s="63" t="s">
        <v>318</v>
      </c>
      <c r="C264" s="17">
        <v>310538</v>
      </c>
      <c r="D264" s="18">
        <v>343906</v>
      </c>
      <c r="E264" s="18">
        <v>383702</v>
      </c>
      <c r="F264" s="18">
        <v>400388</v>
      </c>
      <c r="G264" s="18">
        <v>400388</v>
      </c>
      <c r="H264" s="25"/>
    </row>
    <row r="265" spans="1:8">
      <c r="A265" s="101" t="s">
        <v>317</v>
      </c>
      <c r="B265" s="63" t="s">
        <v>319</v>
      </c>
      <c r="C265" s="17">
        <v>2025565</v>
      </c>
      <c r="D265" s="18">
        <v>1394132</v>
      </c>
      <c r="E265" s="42">
        <v>1675750</v>
      </c>
      <c r="F265" s="42">
        <v>1746960</v>
      </c>
      <c r="G265" s="42">
        <v>1993800</v>
      </c>
      <c r="H265" s="25"/>
    </row>
    <row r="266" spans="1:8">
      <c r="A266" s="101" t="s">
        <v>313</v>
      </c>
      <c r="B266" s="63" t="s">
        <v>320</v>
      </c>
      <c r="C266" s="17">
        <v>163008</v>
      </c>
      <c r="D266" s="18">
        <v>29179</v>
      </c>
      <c r="E266" s="32">
        <v>32300</v>
      </c>
      <c r="F266" s="28">
        <v>0</v>
      </c>
      <c r="G266" s="28">
        <v>0</v>
      </c>
      <c r="H266" s="25"/>
    </row>
    <row r="267" spans="1:8">
      <c r="A267" s="101" t="s">
        <v>313</v>
      </c>
      <c r="B267" s="63" t="s">
        <v>321</v>
      </c>
      <c r="C267" s="17">
        <v>9741</v>
      </c>
      <c r="D267" s="18">
        <v>7316</v>
      </c>
      <c r="E267" s="32">
        <v>0</v>
      </c>
      <c r="F267" s="28">
        <v>0</v>
      </c>
      <c r="G267" s="28">
        <v>0</v>
      </c>
    </row>
    <row r="268" spans="1:8">
      <c r="A268" s="35" t="s">
        <v>322</v>
      </c>
      <c r="B268" s="72" t="s">
        <v>323</v>
      </c>
      <c r="C268" s="87">
        <f>SUM(C262:C267)</f>
        <v>7003115</v>
      </c>
      <c r="D268" s="88">
        <f>SUM(D262:D267)</f>
        <v>6891858</v>
      </c>
      <c r="E268" s="88">
        <f>SUM(E262:E267)</f>
        <v>8250063</v>
      </c>
      <c r="F268" s="88">
        <f>SUM(F262:F267)</f>
        <v>7968643</v>
      </c>
      <c r="G268" s="88">
        <f>SUM(G262:G267)</f>
        <v>8215483</v>
      </c>
    </row>
    <row r="269" spans="1:8">
      <c r="A269" s="35"/>
      <c r="B269" s="72" t="s">
        <v>324</v>
      </c>
      <c r="C269" s="87">
        <f>C268+C261+C215+C203+C199+C186+C184+C173+C169</f>
        <v>69977239</v>
      </c>
      <c r="D269" s="87">
        <f>D268+D261+D215+D203+D199+D186+D184+D173+D169</f>
        <v>72020486</v>
      </c>
      <c r="E269" s="88">
        <f>E268+E261+E215+E203+E199+E186+E184+E173+E169+E171</f>
        <v>90991018</v>
      </c>
      <c r="F269" s="88">
        <f>F268+F261+F215+F203+F199+F186+F184+F173+F169+F171</f>
        <v>87496399.978760868</v>
      </c>
      <c r="G269" s="88">
        <f>G268+G261+G215+G203+G199+G186+G184+G173+G169+G171</f>
        <v>79222452.718141317</v>
      </c>
      <c r="H269" s="25"/>
    </row>
    <row r="270" spans="1:8">
      <c r="A270" s="112"/>
      <c r="B270" s="65" t="s">
        <v>325</v>
      </c>
      <c r="C270" s="83">
        <v>2574770</v>
      </c>
      <c r="D270" s="83">
        <v>2664689</v>
      </c>
      <c r="E270" s="42">
        <v>2781285</v>
      </c>
      <c r="F270" s="113">
        <v>2673132</v>
      </c>
      <c r="G270" s="113">
        <v>2437236</v>
      </c>
      <c r="H270" s="57"/>
    </row>
    <row r="271" spans="1:8">
      <c r="A271" s="112"/>
      <c r="B271" s="65" t="s">
        <v>326</v>
      </c>
      <c r="C271" s="83">
        <v>450282</v>
      </c>
      <c r="D271" s="83">
        <v>466407</v>
      </c>
      <c r="E271" s="42">
        <v>492076</v>
      </c>
      <c r="F271" s="113">
        <v>445293</v>
      </c>
      <c r="G271" s="113">
        <v>362278</v>
      </c>
    </row>
    <row r="272" spans="1:8">
      <c r="A272" s="112"/>
      <c r="B272" s="65" t="s">
        <v>327</v>
      </c>
      <c r="C272" s="18">
        <v>0</v>
      </c>
      <c r="D272" s="18">
        <v>26620</v>
      </c>
      <c r="E272" s="83">
        <v>0</v>
      </c>
      <c r="F272" s="83">
        <v>0</v>
      </c>
      <c r="G272" s="83">
        <v>0</v>
      </c>
    </row>
    <row r="273" spans="1:8">
      <c r="A273" s="112"/>
      <c r="B273" s="65" t="s">
        <v>328</v>
      </c>
      <c r="C273" s="18">
        <v>0</v>
      </c>
      <c r="D273" s="18">
        <v>11785479</v>
      </c>
      <c r="E273" s="83">
        <v>0</v>
      </c>
      <c r="F273" s="83">
        <v>0</v>
      </c>
      <c r="G273" s="83">
        <v>0</v>
      </c>
    </row>
    <row r="274" spans="1:8">
      <c r="A274" s="112"/>
      <c r="B274" s="65" t="s">
        <v>329</v>
      </c>
      <c r="C274" s="18"/>
      <c r="D274" s="18">
        <v>577330</v>
      </c>
      <c r="E274" s="83">
        <v>0</v>
      </c>
      <c r="F274" s="83">
        <v>0</v>
      </c>
      <c r="G274" s="83">
        <v>0</v>
      </c>
    </row>
    <row r="275" spans="1:8" ht="24.75">
      <c r="A275" s="112"/>
      <c r="B275" s="66" t="s">
        <v>330</v>
      </c>
      <c r="C275" s="18">
        <v>11487023</v>
      </c>
      <c r="D275" s="18">
        <v>929440</v>
      </c>
      <c r="E275" s="83">
        <v>2141470</v>
      </c>
      <c r="F275" s="83">
        <v>1038792</v>
      </c>
      <c r="G275" s="83">
        <v>0</v>
      </c>
    </row>
    <row r="276" spans="1:8">
      <c r="A276" s="35"/>
      <c r="B276" s="86" t="s">
        <v>331</v>
      </c>
      <c r="C276" s="87">
        <f>SUM(C270:C275)</f>
        <v>14512075</v>
      </c>
      <c r="D276" s="88">
        <f>SUM(D270:D275)</f>
        <v>16449965</v>
      </c>
      <c r="E276" s="88">
        <f>SUM(E270:E275)</f>
        <v>5414831</v>
      </c>
      <c r="F276" s="88">
        <f>SUM(F270:F275)</f>
        <v>4157217</v>
      </c>
      <c r="G276" s="88">
        <f t="shared" ref="G276" si="21">SUM(G270:G275)</f>
        <v>2799514</v>
      </c>
    </row>
    <row r="277" spans="1:8">
      <c r="A277" s="72"/>
      <c r="B277" s="86" t="s">
        <v>332</v>
      </c>
      <c r="C277" s="87">
        <f>C276+C268+C261+C215+C203+C199+C186+C184+C173+C169</f>
        <v>84489314</v>
      </c>
      <c r="D277" s="88">
        <f>D276+D268+D261+D215+D203+D199+D186+D184+D173+D169</f>
        <v>88470451</v>
      </c>
      <c r="E277" s="88">
        <f>E276+E268+E261+E215+E203+E199+E186+E184+E173+E169+E171</f>
        <v>96405849</v>
      </c>
      <c r="F277" s="88">
        <f>F276+F268+F261+F215+F203+F199+F186+F184+F173+F169+F171</f>
        <v>91653616.978760868</v>
      </c>
      <c r="G277" s="88">
        <f>G276+G268+G261+G215+G203+G199+G186+G184+G173+G169+G171</f>
        <v>82021966.718141317</v>
      </c>
    </row>
    <row r="278" spans="1:8">
      <c r="A278" s="6"/>
      <c r="B278" s="6"/>
    </row>
    <row r="279" spans="1:8">
      <c r="A279" s="6"/>
      <c r="B279" s="114"/>
      <c r="C279" s="115">
        <f>C143-C277</f>
        <v>0.4699999988079071</v>
      </c>
      <c r="D279" s="115">
        <f>D143-D277</f>
        <v>-0.26000000536441803</v>
      </c>
      <c r="E279" s="115">
        <f>E143-E277</f>
        <v>0.40775001049041748</v>
      </c>
      <c r="F279" s="115">
        <f>F143-F277</f>
        <v>0.12053199112415314</v>
      </c>
      <c r="G279" s="115">
        <f>G143-G277</f>
        <v>0.13529796898365021</v>
      </c>
      <c r="H279" s="116"/>
    </row>
    <row r="280" spans="1:8" ht="15.75">
      <c r="A280" s="195" t="s">
        <v>460</v>
      </c>
      <c r="B280" s="195"/>
      <c r="C280" s="195"/>
      <c r="D280" s="195"/>
      <c r="E280" s="195"/>
      <c r="F280" s="195"/>
      <c r="G280" s="195"/>
      <c r="H280" s="79"/>
    </row>
    <row r="283" spans="1:8" ht="15.75">
      <c r="A283" s="193" t="s">
        <v>473</v>
      </c>
      <c r="B283" s="193"/>
      <c r="C283" s="193"/>
      <c r="D283" s="193"/>
      <c r="E283" s="193"/>
      <c r="F283" s="193"/>
      <c r="G283" s="193"/>
    </row>
    <row r="284" spans="1:8" ht="15.75">
      <c r="A284" s="193" t="s">
        <v>0</v>
      </c>
      <c r="B284" s="193"/>
      <c r="C284" s="193"/>
      <c r="D284" s="193"/>
      <c r="E284" s="193"/>
      <c r="F284" s="193"/>
      <c r="G284" s="193"/>
    </row>
    <row r="285" spans="1:8" ht="15.75">
      <c r="A285" s="193" t="s">
        <v>468</v>
      </c>
      <c r="B285" s="193"/>
      <c r="C285" s="193"/>
      <c r="D285" s="193"/>
      <c r="E285" s="193"/>
      <c r="F285" s="193"/>
      <c r="G285" s="193"/>
    </row>
    <row r="286" spans="1:8">
      <c r="A286" s="132"/>
      <c r="B286" s="114"/>
      <c r="C286" s="117"/>
      <c r="D286"/>
      <c r="E286" s="137"/>
      <c r="G286" s="135"/>
    </row>
    <row r="287" spans="1:8" ht="15.75">
      <c r="A287" s="192" t="s">
        <v>335</v>
      </c>
      <c r="B287" s="192"/>
      <c r="C287" s="192"/>
      <c r="D287" s="192"/>
      <c r="E287" s="192"/>
      <c r="F287" s="192"/>
      <c r="G287" s="192"/>
    </row>
    <row r="288" spans="1:8">
      <c r="A288" s="133" t="s">
        <v>2</v>
      </c>
      <c r="B288" s="146"/>
      <c r="C288" s="143" t="s">
        <v>4</v>
      </c>
      <c r="D288" s="8" t="s">
        <v>5</v>
      </c>
      <c r="E288" s="8" t="s">
        <v>6</v>
      </c>
      <c r="F288" s="8" t="s">
        <v>7</v>
      </c>
      <c r="G288" s="8" t="s">
        <v>8</v>
      </c>
    </row>
    <row r="289" spans="1:7">
      <c r="A289" s="13" t="s">
        <v>336</v>
      </c>
      <c r="B289" s="63" t="s">
        <v>337</v>
      </c>
      <c r="C289" s="28">
        <v>0</v>
      </c>
      <c r="D289" s="141">
        <v>500</v>
      </c>
      <c r="E289" s="63">
        <v>0</v>
      </c>
      <c r="F289" s="63">
        <v>0</v>
      </c>
      <c r="G289" s="63">
        <v>0</v>
      </c>
    </row>
    <row r="290" spans="1:7">
      <c r="A290" s="13" t="s">
        <v>338</v>
      </c>
      <c r="B290" s="63" t="s">
        <v>339</v>
      </c>
      <c r="C290" s="28">
        <v>0</v>
      </c>
      <c r="D290" s="141">
        <v>0</v>
      </c>
      <c r="E290" s="63">
        <v>0</v>
      </c>
      <c r="F290" s="63">
        <v>0</v>
      </c>
      <c r="G290" s="63">
        <v>0</v>
      </c>
    </row>
    <row r="291" spans="1:7">
      <c r="A291" s="13" t="s">
        <v>340</v>
      </c>
      <c r="B291" s="63" t="s">
        <v>341</v>
      </c>
      <c r="C291" s="28">
        <v>1000</v>
      </c>
      <c r="D291" s="141">
        <v>495</v>
      </c>
      <c r="E291" s="63">
        <v>0</v>
      </c>
      <c r="F291" s="63">
        <v>0</v>
      </c>
      <c r="G291" s="63">
        <v>0</v>
      </c>
    </row>
    <row r="292" spans="1:7">
      <c r="A292" s="13"/>
      <c r="B292" s="63" t="s">
        <v>342</v>
      </c>
      <c r="C292" s="28">
        <v>54371</v>
      </c>
      <c r="D292" s="141">
        <v>55085</v>
      </c>
      <c r="E292" s="63">
        <v>46286</v>
      </c>
      <c r="F292" s="63">
        <v>0</v>
      </c>
      <c r="G292" s="63">
        <v>0</v>
      </c>
    </row>
    <row r="293" spans="1:7">
      <c r="A293" s="139"/>
      <c r="B293" s="138" t="s">
        <v>14</v>
      </c>
      <c r="C293" s="29">
        <v>55371</v>
      </c>
      <c r="D293" s="147">
        <f>SUM(D289:D292)</f>
        <v>56080</v>
      </c>
      <c r="E293" s="72">
        <f>SUM(E289:E292)</f>
        <v>46286</v>
      </c>
      <c r="F293" s="72">
        <f t="shared" ref="F293:G293" si="22">SUM(F289:F292)</f>
        <v>0</v>
      </c>
      <c r="G293" s="72">
        <f t="shared" si="22"/>
        <v>0</v>
      </c>
    </row>
    <row r="294" spans="1:7">
      <c r="A294" s="134"/>
      <c r="B294" s="7" t="s">
        <v>343</v>
      </c>
      <c r="C294" s="145"/>
      <c r="D294" s="144"/>
      <c r="E294" s="77"/>
      <c r="F294" s="77"/>
      <c r="G294" s="77"/>
    </row>
    <row r="295" spans="1:7">
      <c r="A295" s="58" t="s">
        <v>2</v>
      </c>
      <c r="B295" s="142" t="s">
        <v>3</v>
      </c>
      <c r="C295" s="143" t="s">
        <v>4</v>
      </c>
      <c r="D295" s="8" t="s">
        <v>5</v>
      </c>
      <c r="E295" s="8" t="s">
        <v>6</v>
      </c>
      <c r="F295" s="8" t="s">
        <v>7</v>
      </c>
      <c r="G295" s="8" t="s">
        <v>8</v>
      </c>
    </row>
    <row r="296" spans="1:7">
      <c r="A296" s="23" t="s">
        <v>247</v>
      </c>
      <c r="B296" s="63" t="s">
        <v>344</v>
      </c>
      <c r="C296" s="28">
        <v>0</v>
      </c>
      <c r="D296" s="141">
        <v>8228</v>
      </c>
      <c r="E296" s="63">
        <v>42821</v>
      </c>
      <c r="F296" s="63">
        <v>0</v>
      </c>
      <c r="G296" s="63">
        <v>0</v>
      </c>
    </row>
    <row r="297" spans="1:7">
      <c r="A297" s="54" t="s">
        <v>272</v>
      </c>
      <c r="B297" s="140" t="s">
        <v>345</v>
      </c>
      <c r="C297" s="28">
        <v>0</v>
      </c>
      <c r="D297" s="141">
        <v>0</v>
      </c>
      <c r="E297" s="63">
        <v>0</v>
      </c>
      <c r="F297" s="63">
        <v>0</v>
      </c>
      <c r="G297" s="63">
        <v>0</v>
      </c>
    </row>
    <row r="298" spans="1:7">
      <c r="A298" s="54" t="s">
        <v>311</v>
      </c>
      <c r="B298" s="140" t="s">
        <v>346</v>
      </c>
      <c r="C298" s="28">
        <v>0</v>
      </c>
      <c r="D298" s="141">
        <v>0</v>
      </c>
      <c r="E298" s="63">
        <v>0</v>
      </c>
      <c r="F298" s="63">
        <v>0</v>
      </c>
      <c r="G298" s="63">
        <v>0</v>
      </c>
    </row>
    <row r="299" spans="1:7">
      <c r="A299" s="54" t="s">
        <v>322</v>
      </c>
      <c r="B299" s="140" t="s">
        <v>347</v>
      </c>
      <c r="C299" s="28">
        <v>286</v>
      </c>
      <c r="D299" s="141">
        <v>1566</v>
      </c>
      <c r="E299" s="63"/>
      <c r="F299" s="63">
        <v>0</v>
      </c>
      <c r="G299" s="63">
        <v>0</v>
      </c>
    </row>
    <row r="300" spans="1:7">
      <c r="A300" s="54"/>
      <c r="B300" s="63" t="s">
        <v>348</v>
      </c>
      <c r="C300" s="28">
        <v>55085</v>
      </c>
      <c r="D300" s="141">
        <v>46286</v>
      </c>
      <c r="E300" s="63">
        <v>3465</v>
      </c>
      <c r="F300" s="63">
        <v>0</v>
      </c>
      <c r="G300" s="63">
        <v>0</v>
      </c>
    </row>
    <row r="301" spans="1:7">
      <c r="A301" s="139"/>
      <c r="B301" s="72" t="s">
        <v>349</v>
      </c>
      <c r="C301" s="29">
        <v>55371</v>
      </c>
      <c r="D301" s="147">
        <f>SUM(D296:D300)</f>
        <v>56080</v>
      </c>
      <c r="E301" s="72">
        <f>SUM(E296:E300)</f>
        <v>46286</v>
      </c>
      <c r="F301" s="72">
        <f t="shared" ref="F301:G301" si="23">SUM(F296:F300)</f>
        <v>0</v>
      </c>
      <c r="G301" s="72">
        <f t="shared" si="23"/>
        <v>0</v>
      </c>
    </row>
    <row r="302" spans="1:7">
      <c r="C302" s="117"/>
      <c r="D302"/>
      <c r="E302" s="2"/>
      <c r="G302" s="3"/>
    </row>
    <row r="303" spans="1:7">
      <c r="C303" s="117"/>
      <c r="D303"/>
      <c r="E303" s="2"/>
      <c r="G303" s="3"/>
    </row>
    <row r="304" spans="1:7" ht="15.6" customHeight="1">
      <c r="A304" s="194" t="s">
        <v>459</v>
      </c>
      <c r="B304" s="194"/>
      <c r="C304" s="194"/>
      <c r="D304" s="194"/>
      <c r="E304" s="194"/>
      <c r="F304" s="194"/>
      <c r="G304" s="194"/>
    </row>
  </sheetData>
  <mergeCells count="15">
    <mergeCell ref="A304:G304"/>
    <mergeCell ref="A1:G1"/>
    <mergeCell ref="A2:G2"/>
    <mergeCell ref="A3:G3"/>
    <mergeCell ref="A5:G5"/>
    <mergeCell ref="A280:G280"/>
    <mergeCell ref="A146:G146"/>
    <mergeCell ref="A150:G150"/>
    <mergeCell ref="A151:G151"/>
    <mergeCell ref="A152:G152"/>
    <mergeCell ref="A154:G154"/>
    <mergeCell ref="A283:G283"/>
    <mergeCell ref="A284:G284"/>
    <mergeCell ref="A285:G285"/>
    <mergeCell ref="A287:G287"/>
  </mergeCells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2" manualBreakCount="2">
    <brk id="148" max="16383" man="1"/>
    <brk id="263" max="8" man="1"/>
  </rowBreaks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workbookViewId="0">
      <selection activeCell="E1" sqref="E1"/>
    </sheetView>
  </sheetViews>
  <sheetFormatPr defaultColWidth="9.140625" defaultRowHeight="15"/>
  <cols>
    <col min="1" max="1" width="65.7109375" bestFit="1" customWidth="1"/>
    <col min="2" max="2" width="11.42578125" bestFit="1" customWidth="1"/>
    <col min="3" max="3" width="13.42578125" style="64" bestFit="1" customWidth="1"/>
    <col min="4" max="4" width="11.28515625" bestFit="1" customWidth="1"/>
  </cols>
  <sheetData>
    <row r="1" spans="1:3" ht="20.100000000000001" customHeight="1">
      <c r="A1" s="193" t="s">
        <v>465</v>
      </c>
      <c r="B1" s="193"/>
      <c r="C1" s="193"/>
    </row>
    <row r="2" spans="1:3" ht="15.75">
      <c r="A2" s="193" t="s">
        <v>0</v>
      </c>
      <c r="B2" s="193"/>
      <c r="C2" s="193"/>
    </row>
    <row r="3" spans="1:3" ht="15.75">
      <c r="A3" s="193" t="s">
        <v>463</v>
      </c>
      <c r="B3" s="193"/>
      <c r="C3" s="193"/>
    </row>
    <row r="4" spans="1:3">
      <c r="A4" s="149"/>
      <c r="B4" s="149"/>
      <c r="C4" s="159"/>
    </row>
    <row r="5" spans="1:3" ht="31.15" customHeight="1">
      <c r="A5" s="201" t="s">
        <v>426</v>
      </c>
      <c r="B5" s="201"/>
      <c r="C5" s="201"/>
    </row>
    <row r="6" spans="1:3" ht="21">
      <c r="A6" s="196" t="s">
        <v>425</v>
      </c>
      <c r="B6" s="196" t="s">
        <v>424</v>
      </c>
      <c r="C6" s="160" t="s">
        <v>423</v>
      </c>
    </row>
    <row r="7" spans="1:3">
      <c r="A7" s="197"/>
      <c r="B7" s="197"/>
      <c r="C7" s="161" t="s">
        <v>422</v>
      </c>
    </row>
    <row r="8" spans="1:3">
      <c r="A8" s="151"/>
      <c r="B8" s="151"/>
      <c r="C8" s="161"/>
    </row>
    <row r="9" spans="1:3">
      <c r="A9" s="152" t="s">
        <v>427</v>
      </c>
      <c r="B9" s="153"/>
      <c r="C9" s="154">
        <f>C16+C13+C11</f>
        <v>96405849</v>
      </c>
    </row>
    <row r="10" spans="1:3">
      <c r="A10" s="152" t="s">
        <v>428</v>
      </c>
      <c r="B10" s="153"/>
      <c r="C10" s="154"/>
    </row>
    <row r="11" spans="1:3">
      <c r="A11" s="155" t="s">
        <v>429</v>
      </c>
      <c r="B11" s="153"/>
      <c r="C11" s="156">
        <v>3273361</v>
      </c>
    </row>
    <row r="12" spans="1:3">
      <c r="A12" s="155" t="s">
        <v>430</v>
      </c>
      <c r="B12" s="153"/>
      <c r="C12" s="156">
        <v>0</v>
      </c>
    </row>
    <row r="13" spans="1:3">
      <c r="A13" s="157" t="s">
        <v>431</v>
      </c>
      <c r="B13" s="153"/>
      <c r="C13" s="156">
        <v>2141470</v>
      </c>
    </row>
    <row r="14" spans="1:3">
      <c r="A14" s="151"/>
      <c r="B14" s="151"/>
      <c r="C14" s="161"/>
    </row>
    <row r="15" spans="1:3">
      <c r="A15" s="148" t="s">
        <v>358</v>
      </c>
      <c r="B15" s="148" t="s">
        <v>357</v>
      </c>
      <c r="C15" s="162" t="s">
        <v>356</v>
      </c>
    </row>
    <row r="16" spans="1:3" ht="20.100000000000001" customHeight="1">
      <c r="A16" s="167" t="s">
        <v>420</v>
      </c>
      <c r="B16" s="168"/>
      <c r="C16" s="154">
        <v>90991018</v>
      </c>
    </row>
    <row r="17" spans="1:4">
      <c r="A17" s="163" t="s">
        <v>419</v>
      </c>
      <c r="B17" s="163" t="s">
        <v>207</v>
      </c>
      <c r="C17" s="164">
        <v>15427024</v>
      </c>
    </row>
    <row r="18" spans="1:4">
      <c r="A18" s="163" t="s">
        <v>418</v>
      </c>
      <c r="B18" s="163" t="s">
        <v>211</v>
      </c>
      <c r="C18" s="164">
        <v>243652</v>
      </c>
    </row>
    <row r="19" spans="1:4">
      <c r="A19" s="163" t="s">
        <v>417</v>
      </c>
      <c r="B19" s="163" t="s">
        <v>215</v>
      </c>
      <c r="C19" s="164">
        <v>1835274</v>
      </c>
    </row>
    <row r="20" spans="1:4">
      <c r="A20" s="163" t="s">
        <v>416</v>
      </c>
      <c r="B20" s="163" t="s">
        <v>229</v>
      </c>
      <c r="C20" s="164">
        <v>12752889</v>
      </c>
    </row>
    <row r="21" spans="1:4">
      <c r="A21" s="163" t="s">
        <v>415</v>
      </c>
      <c r="B21" s="163" t="s">
        <v>233</v>
      </c>
      <c r="C21" s="164">
        <v>276060</v>
      </c>
    </row>
    <row r="22" spans="1:4">
      <c r="A22" s="163" t="s">
        <v>414</v>
      </c>
      <c r="B22" s="163" t="s">
        <v>247</v>
      </c>
      <c r="C22" s="164">
        <v>11141809</v>
      </c>
    </row>
    <row r="23" spans="1:4">
      <c r="A23" s="163" t="s">
        <v>413</v>
      </c>
      <c r="B23" s="163" t="s">
        <v>254</v>
      </c>
      <c r="C23" s="164">
        <v>572141</v>
      </c>
    </row>
    <row r="24" spans="1:4">
      <c r="A24" s="163" t="s">
        <v>412</v>
      </c>
      <c r="B24" s="163" t="s">
        <v>272</v>
      </c>
      <c r="C24" s="164">
        <v>4829688</v>
      </c>
    </row>
    <row r="25" spans="1:4">
      <c r="A25" s="163" t="s">
        <v>346</v>
      </c>
      <c r="B25" s="163" t="s">
        <v>311</v>
      </c>
      <c r="C25" s="164">
        <v>37662418</v>
      </c>
    </row>
    <row r="26" spans="1:4">
      <c r="A26" s="163" t="s">
        <v>347</v>
      </c>
      <c r="B26" s="163" t="s">
        <v>322</v>
      </c>
      <c r="C26" s="164">
        <v>8250063</v>
      </c>
    </row>
    <row r="27" spans="1:4" ht="20.100000000000001" customHeight="1">
      <c r="A27" s="198" t="s">
        <v>411</v>
      </c>
      <c r="B27" s="199"/>
      <c r="C27" s="200"/>
    </row>
    <row r="28" spans="1:4">
      <c r="A28" s="165" t="s">
        <v>410</v>
      </c>
      <c r="B28" s="165" t="s">
        <v>409</v>
      </c>
      <c r="C28" s="166">
        <v>39717115</v>
      </c>
      <c r="D28" s="57"/>
    </row>
    <row r="29" spans="1:4">
      <c r="A29" s="163" t="s">
        <v>408</v>
      </c>
      <c r="B29" s="163" t="s">
        <v>407</v>
      </c>
      <c r="C29" s="164">
        <v>30078207</v>
      </c>
    </row>
    <row r="30" spans="1:4">
      <c r="A30" s="163" t="s">
        <v>406</v>
      </c>
      <c r="B30" s="163" t="s">
        <v>405</v>
      </c>
      <c r="C30" s="164">
        <v>9638908</v>
      </c>
    </row>
    <row r="31" spans="1:4">
      <c r="A31" s="165" t="s">
        <v>404</v>
      </c>
      <c r="B31" s="165" t="s">
        <v>403</v>
      </c>
      <c r="C31" s="166">
        <v>18299439</v>
      </c>
    </row>
    <row r="32" spans="1:4">
      <c r="A32" s="163" t="s">
        <v>402</v>
      </c>
      <c r="B32" s="163" t="s">
        <v>401</v>
      </c>
      <c r="C32" s="164">
        <v>187898</v>
      </c>
    </row>
    <row r="33" spans="1:3">
      <c r="A33" s="163" t="s">
        <v>400</v>
      </c>
      <c r="B33" s="163" t="s">
        <v>399</v>
      </c>
      <c r="C33" s="164">
        <v>14456191</v>
      </c>
    </row>
    <row r="34" spans="1:3" ht="24.75">
      <c r="A34" s="163" t="s">
        <v>398</v>
      </c>
      <c r="B34" s="163" t="s">
        <v>397</v>
      </c>
      <c r="C34" s="164">
        <v>3457750</v>
      </c>
    </row>
    <row r="35" spans="1:3">
      <c r="A35" s="163" t="s">
        <v>396</v>
      </c>
      <c r="B35" s="163" t="s">
        <v>395</v>
      </c>
      <c r="C35" s="164">
        <v>13052</v>
      </c>
    </row>
    <row r="36" spans="1:3">
      <c r="A36" s="163" t="s">
        <v>394</v>
      </c>
      <c r="B36" s="163" t="s">
        <v>393</v>
      </c>
      <c r="C36" s="164">
        <v>184548</v>
      </c>
    </row>
    <row r="37" spans="1:3">
      <c r="A37" s="165" t="s">
        <v>392</v>
      </c>
      <c r="B37" s="165" t="s">
        <v>391</v>
      </c>
      <c r="C37" s="166">
        <v>1424825</v>
      </c>
    </row>
    <row r="38" spans="1:3">
      <c r="A38" s="163" t="s">
        <v>390</v>
      </c>
      <c r="B38" s="163" t="s">
        <v>389</v>
      </c>
      <c r="C38" s="164">
        <v>1424825</v>
      </c>
    </row>
    <row r="39" spans="1:3">
      <c r="A39" s="165" t="s">
        <v>388</v>
      </c>
      <c r="B39" s="165" t="s">
        <v>387</v>
      </c>
      <c r="C39" s="166">
        <v>1250000</v>
      </c>
    </row>
    <row r="40" spans="1:3">
      <c r="A40" s="163" t="s">
        <v>386</v>
      </c>
      <c r="B40" s="163" t="s">
        <v>385</v>
      </c>
      <c r="C40" s="164">
        <v>120000</v>
      </c>
    </row>
    <row r="41" spans="1:3">
      <c r="A41" s="163" t="s">
        <v>384</v>
      </c>
      <c r="B41" s="163" t="s">
        <v>383</v>
      </c>
      <c r="C41" s="164">
        <v>1130000</v>
      </c>
    </row>
    <row r="42" spans="1:3">
      <c r="A42" s="165" t="s">
        <v>382</v>
      </c>
      <c r="B42" s="165" t="s">
        <v>381</v>
      </c>
      <c r="C42" s="166">
        <v>16986657</v>
      </c>
    </row>
    <row r="43" spans="1:3">
      <c r="A43" s="163" t="s">
        <v>380</v>
      </c>
      <c r="B43" s="163" t="s">
        <v>379</v>
      </c>
      <c r="C43" s="164">
        <v>165189</v>
      </c>
    </row>
    <row r="44" spans="1:3">
      <c r="A44" s="163" t="s">
        <v>378</v>
      </c>
      <c r="B44" s="163" t="s">
        <v>377</v>
      </c>
      <c r="C44" s="164">
        <v>16821468</v>
      </c>
    </row>
    <row r="45" spans="1:3">
      <c r="A45" s="165" t="s">
        <v>376</v>
      </c>
      <c r="B45" s="165" t="s">
        <v>375</v>
      </c>
      <c r="C45" s="166">
        <v>4302326</v>
      </c>
    </row>
    <row r="46" spans="1:3">
      <c r="A46" s="163" t="s">
        <v>374</v>
      </c>
      <c r="B46" s="163" t="s">
        <v>373</v>
      </c>
      <c r="C46" s="164">
        <v>2638176</v>
      </c>
    </row>
    <row r="47" spans="1:3">
      <c r="A47" s="163" t="s">
        <v>372</v>
      </c>
      <c r="B47" s="163" t="s">
        <v>371</v>
      </c>
      <c r="C47" s="164">
        <v>159253</v>
      </c>
    </row>
    <row r="48" spans="1:3">
      <c r="A48" s="163" t="s">
        <v>370</v>
      </c>
      <c r="B48" s="163" t="s">
        <v>369</v>
      </c>
      <c r="C48" s="164">
        <v>1353397</v>
      </c>
    </row>
    <row r="49" spans="1:3" ht="24.75">
      <c r="A49" s="163" t="s">
        <v>368</v>
      </c>
      <c r="B49" s="163" t="s">
        <v>367</v>
      </c>
      <c r="C49" s="164">
        <v>151500</v>
      </c>
    </row>
    <row r="50" spans="1:3" ht="24.75">
      <c r="A50" s="165" t="s">
        <v>366</v>
      </c>
      <c r="B50" s="165" t="s">
        <v>365</v>
      </c>
      <c r="C50" s="166">
        <v>9010656</v>
      </c>
    </row>
    <row r="51" spans="1:3">
      <c r="A51" s="163" t="s">
        <v>364</v>
      </c>
      <c r="B51" s="163" t="s">
        <v>363</v>
      </c>
      <c r="C51" s="164">
        <v>8900358</v>
      </c>
    </row>
    <row r="52" spans="1:3">
      <c r="A52" s="163" t="s">
        <v>362</v>
      </c>
      <c r="B52" s="163" t="s">
        <v>361</v>
      </c>
      <c r="C52" s="164">
        <v>110298</v>
      </c>
    </row>
    <row r="55" spans="1:3" ht="15.75">
      <c r="A55" s="195" t="s">
        <v>460</v>
      </c>
      <c r="B55" s="195"/>
      <c r="C55" s="195"/>
    </row>
  </sheetData>
  <mergeCells count="8">
    <mergeCell ref="A6:A7"/>
    <mergeCell ref="B6:B7"/>
    <mergeCell ref="A27:C27"/>
    <mergeCell ref="A55:C55"/>
    <mergeCell ref="A1:C1"/>
    <mergeCell ref="A2:C2"/>
    <mergeCell ref="A3:C3"/>
    <mergeCell ref="A5:C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workbookViewId="0">
      <selection activeCell="E1" sqref="E1"/>
    </sheetView>
  </sheetViews>
  <sheetFormatPr defaultColWidth="9.140625" defaultRowHeight="15"/>
  <cols>
    <col min="1" max="1" width="65.7109375" bestFit="1" customWidth="1"/>
    <col min="2" max="2" width="11.42578125" bestFit="1" customWidth="1"/>
    <col min="3" max="3" width="11.42578125" style="64" bestFit="1" customWidth="1"/>
  </cols>
  <sheetData>
    <row r="1" spans="1:3" ht="20.100000000000001" customHeight="1">
      <c r="A1" s="193" t="s">
        <v>465</v>
      </c>
      <c r="B1" s="193"/>
      <c r="C1" s="193"/>
    </row>
    <row r="2" spans="1:3" ht="15.75">
      <c r="A2" s="193" t="s">
        <v>0</v>
      </c>
      <c r="B2" s="193"/>
      <c r="C2" s="193"/>
    </row>
    <row r="3" spans="1:3" ht="15.75">
      <c r="A3" s="193" t="s">
        <v>463</v>
      </c>
      <c r="B3" s="193"/>
      <c r="C3" s="193"/>
    </row>
    <row r="4" spans="1:3">
      <c r="A4" s="170"/>
      <c r="B4" s="170"/>
      <c r="C4" s="171"/>
    </row>
    <row r="5" spans="1:3" ht="31.15" customHeight="1">
      <c r="A5" s="201" t="s">
        <v>458</v>
      </c>
      <c r="B5" s="201"/>
      <c r="C5" s="201"/>
    </row>
    <row r="6" spans="1:3" ht="21">
      <c r="A6" s="196" t="s">
        <v>425</v>
      </c>
      <c r="B6" s="196" t="s">
        <v>424</v>
      </c>
      <c r="C6" s="160" t="s">
        <v>423</v>
      </c>
    </row>
    <row r="7" spans="1:3">
      <c r="A7" s="197"/>
      <c r="B7" s="197"/>
      <c r="C7" s="161" t="s">
        <v>422</v>
      </c>
    </row>
    <row r="8" spans="1:3">
      <c r="A8" s="150" t="s">
        <v>421</v>
      </c>
      <c r="B8" s="169" t="s">
        <v>351</v>
      </c>
      <c r="C8" s="172">
        <v>46286</v>
      </c>
    </row>
    <row r="9" spans="1:3">
      <c r="A9" s="187"/>
      <c r="B9" s="190"/>
      <c r="C9" s="185"/>
    </row>
    <row r="10" spans="1:3">
      <c r="A10" s="202" t="s">
        <v>420</v>
      </c>
      <c r="B10" s="203"/>
      <c r="C10" s="204"/>
    </row>
    <row r="11" spans="1:3">
      <c r="A11" s="186" t="s">
        <v>414</v>
      </c>
      <c r="B11" s="186" t="s">
        <v>247</v>
      </c>
      <c r="C11" s="191">
        <v>42821</v>
      </c>
    </row>
    <row r="12" spans="1:3">
      <c r="A12" s="186" t="s">
        <v>347</v>
      </c>
      <c r="B12" s="186" t="s">
        <v>322</v>
      </c>
      <c r="C12" s="191">
        <v>3465</v>
      </c>
    </row>
    <row r="13" spans="1:3">
      <c r="A13" s="148" t="s">
        <v>358</v>
      </c>
      <c r="B13" s="148" t="s">
        <v>357</v>
      </c>
      <c r="C13" s="189" t="s">
        <v>356</v>
      </c>
    </row>
    <row r="14" spans="1:3">
      <c r="A14" s="165" t="s">
        <v>404</v>
      </c>
      <c r="B14" s="165" t="s">
        <v>403</v>
      </c>
      <c r="C14" s="166">
        <v>9215</v>
      </c>
    </row>
    <row r="15" spans="1:3">
      <c r="A15" s="158" t="s">
        <v>400</v>
      </c>
      <c r="B15" s="158" t="s">
        <v>399</v>
      </c>
      <c r="C15" s="164">
        <v>5250</v>
      </c>
    </row>
    <row r="16" spans="1:3" ht="23.25">
      <c r="A16" s="158" t="s">
        <v>398</v>
      </c>
      <c r="B16" s="158" t="s">
        <v>397</v>
      </c>
      <c r="C16" s="164">
        <v>3965</v>
      </c>
    </row>
    <row r="17" spans="1:3">
      <c r="A17" s="165" t="s">
        <v>382</v>
      </c>
      <c r="B17" s="165" t="s">
        <v>381</v>
      </c>
      <c r="C17" s="166">
        <v>37071</v>
      </c>
    </row>
    <row r="18" spans="1:3">
      <c r="A18" s="158" t="s">
        <v>378</v>
      </c>
      <c r="B18" s="158" t="s">
        <v>377</v>
      </c>
      <c r="C18" s="164">
        <v>37071</v>
      </c>
    </row>
    <row r="19" spans="1:3">
      <c r="C19" s="188"/>
    </row>
    <row r="20" spans="1:3">
      <c r="A20" s="150" t="s">
        <v>360</v>
      </c>
      <c r="B20" s="169" t="s">
        <v>351</v>
      </c>
      <c r="C20" s="166">
        <v>-46286</v>
      </c>
    </row>
    <row r="21" spans="1:3">
      <c r="C21" s="188"/>
    </row>
    <row r="22" spans="1:3">
      <c r="A22" s="150" t="s">
        <v>359</v>
      </c>
      <c r="B22" s="169" t="s">
        <v>351</v>
      </c>
      <c r="C22" s="166">
        <v>46286</v>
      </c>
    </row>
    <row r="23" spans="1:3">
      <c r="A23" s="148" t="s">
        <v>358</v>
      </c>
      <c r="B23" s="148" t="s">
        <v>357</v>
      </c>
      <c r="C23" s="189" t="s">
        <v>356</v>
      </c>
    </row>
    <row r="24" spans="1:3">
      <c r="A24" s="165" t="s">
        <v>355</v>
      </c>
      <c r="B24" s="165" t="s">
        <v>354</v>
      </c>
      <c r="C24" s="166">
        <v>46286</v>
      </c>
    </row>
    <row r="25" spans="1:3" ht="23.25">
      <c r="A25" s="158" t="s">
        <v>353</v>
      </c>
      <c r="B25" s="158" t="s">
        <v>352</v>
      </c>
      <c r="C25" s="164">
        <v>46286</v>
      </c>
    </row>
    <row r="28" spans="1:3" ht="15.75">
      <c r="A28" s="195" t="s">
        <v>461</v>
      </c>
      <c r="B28" s="195"/>
      <c r="C28" s="195"/>
    </row>
  </sheetData>
  <mergeCells count="8">
    <mergeCell ref="A6:A7"/>
    <mergeCell ref="B6:B7"/>
    <mergeCell ref="A10:C10"/>
    <mergeCell ref="A28:C28"/>
    <mergeCell ref="A1:C1"/>
    <mergeCell ref="A2:C2"/>
    <mergeCell ref="A3:C3"/>
    <mergeCell ref="A5:C5"/>
  </mergeCells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G1" sqref="G1"/>
    </sheetView>
  </sheetViews>
  <sheetFormatPr defaultColWidth="9.140625" defaultRowHeight="15"/>
  <cols>
    <col min="1" max="1" width="10.7109375" style="173" customWidth="1"/>
    <col min="2" max="2" width="29.5703125" style="173" customWidth="1"/>
    <col min="3" max="7" width="13.5703125" style="173" customWidth="1"/>
    <col min="8" max="8" width="13.85546875" style="173" customWidth="1"/>
    <col min="9" max="9" width="17.28515625" style="173" hidden="1" customWidth="1"/>
    <col min="10" max="10" width="13.28515625" style="173" hidden="1" customWidth="1"/>
    <col min="11" max="22" width="9.140625" style="173"/>
    <col min="23" max="24" width="0" style="173" hidden="1" customWidth="1"/>
    <col min="25" max="16384" width="9.140625" style="173"/>
  </cols>
  <sheetData>
    <row r="1" spans="1:5" ht="15.75">
      <c r="A1" s="193" t="s">
        <v>462</v>
      </c>
      <c r="B1" s="193"/>
      <c r="C1" s="193"/>
      <c r="D1" s="193"/>
      <c r="E1" s="193"/>
    </row>
    <row r="2" spans="1:5" ht="15.75">
      <c r="A2" s="193" t="s">
        <v>0</v>
      </c>
      <c r="B2" s="193"/>
      <c r="C2" s="193"/>
      <c r="D2" s="193"/>
      <c r="E2" s="193"/>
    </row>
    <row r="3" spans="1:5" ht="15.75">
      <c r="A3" s="193" t="s">
        <v>463</v>
      </c>
      <c r="B3" s="193"/>
      <c r="C3" s="193"/>
      <c r="D3" s="193"/>
      <c r="E3" s="193"/>
    </row>
    <row r="4" spans="1:5" ht="15.75">
      <c r="D4" s="131"/>
      <c r="E4" s="182"/>
    </row>
    <row r="6" spans="1:5" ht="39" customHeight="1">
      <c r="A6" s="205" t="s">
        <v>464</v>
      </c>
      <c r="B6" s="205"/>
      <c r="C6" s="205"/>
      <c r="D6" s="205"/>
      <c r="E6" s="205"/>
    </row>
    <row r="8" spans="1:5" ht="22.5" customHeight="1">
      <c r="A8" s="181" t="s">
        <v>456</v>
      </c>
      <c r="B8" s="181" t="s">
        <v>455</v>
      </c>
      <c r="C8" s="181" t="s">
        <v>454</v>
      </c>
      <c r="D8" s="181" t="s">
        <v>453</v>
      </c>
      <c r="E8" s="181" t="s">
        <v>457</v>
      </c>
    </row>
    <row r="9" spans="1:5">
      <c r="A9" s="180" t="s">
        <v>452</v>
      </c>
      <c r="B9" s="180" t="s">
        <v>451</v>
      </c>
      <c r="C9" s="179">
        <v>788552</v>
      </c>
      <c r="D9" s="179">
        <v>654107</v>
      </c>
      <c r="E9" s="179">
        <v>654107</v>
      </c>
    </row>
    <row r="10" spans="1:5">
      <c r="A10" s="177" t="s">
        <v>450</v>
      </c>
      <c r="B10" s="178" t="s">
        <v>410</v>
      </c>
      <c r="C10" s="183">
        <v>0</v>
      </c>
      <c r="D10" s="183">
        <v>0</v>
      </c>
      <c r="E10" s="183">
        <v>0</v>
      </c>
    </row>
    <row r="11" spans="1:5">
      <c r="A11" s="177" t="s">
        <v>449</v>
      </c>
      <c r="B11" s="176" t="s">
        <v>404</v>
      </c>
      <c r="C11" s="184">
        <v>20</v>
      </c>
      <c r="D11" s="184">
        <v>20</v>
      </c>
      <c r="E11" s="184">
        <v>20</v>
      </c>
    </row>
    <row r="12" spans="1:5">
      <c r="A12" s="175" t="s">
        <v>448</v>
      </c>
      <c r="B12" s="174" t="s">
        <v>440</v>
      </c>
      <c r="C12" s="184">
        <v>0</v>
      </c>
      <c r="D12" s="183">
        <v>0</v>
      </c>
      <c r="E12" s="183">
        <v>0</v>
      </c>
    </row>
    <row r="13" spans="1:5">
      <c r="A13" s="175" t="s">
        <v>447</v>
      </c>
      <c r="B13" s="174" t="s">
        <v>438</v>
      </c>
      <c r="C13" s="184">
        <v>0</v>
      </c>
      <c r="D13" s="183">
        <v>0</v>
      </c>
      <c r="E13" s="183">
        <v>0</v>
      </c>
    </row>
    <row r="14" spans="1:5">
      <c r="A14" s="175" t="s">
        <v>446</v>
      </c>
      <c r="B14" s="174" t="s">
        <v>436</v>
      </c>
      <c r="C14" s="184">
        <v>0</v>
      </c>
      <c r="D14" s="183">
        <v>0</v>
      </c>
      <c r="E14" s="183">
        <v>0</v>
      </c>
    </row>
    <row r="15" spans="1:5" ht="25.5" customHeight="1">
      <c r="A15" s="175" t="s">
        <v>445</v>
      </c>
      <c r="B15" s="174" t="s">
        <v>434</v>
      </c>
      <c r="C15" s="184">
        <v>0</v>
      </c>
      <c r="D15" s="183">
        <v>0</v>
      </c>
      <c r="E15" s="183">
        <v>0</v>
      </c>
    </row>
    <row r="16" spans="1:5" ht="25.5" customHeight="1">
      <c r="A16" s="175" t="s">
        <v>444</v>
      </c>
      <c r="B16" s="174" t="s">
        <v>443</v>
      </c>
      <c r="C16" s="184">
        <v>0</v>
      </c>
      <c r="D16" s="183">
        <v>0</v>
      </c>
      <c r="E16" s="183">
        <v>0</v>
      </c>
    </row>
    <row r="17" spans="1:5">
      <c r="A17" s="177" t="s">
        <v>442</v>
      </c>
      <c r="B17" s="176" t="s">
        <v>382</v>
      </c>
      <c r="C17" s="184">
        <v>788532</v>
      </c>
      <c r="D17" s="184">
        <v>654087</v>
      </c>
      <c r="E17" s="184">
        <v>654087</v>
      </c>
    </row>
    <row r="18" spans="1:5">
      <c r="A18" s="175" t="s">
        <v>441</v>
      </c>
      <c r="B18" s="174" t="s">
        <v>440</v>
      </c>
      <c r="C18" s="184">
        <v>0</v>
      </c>
      <c r="D18" s="183">
        <v>0</v>
      </c>
      <c r="E18" s="183">
        <v>0</v>
      </c>
    </row>
    <row r="19" spans="1:5">
      <c r="A19" s="175" t="s">
        <v>439</v>
      </c>
      <c r="B19" s="174" t="s">
        <v>438</v>
      </c>
      <c r="C19" s="184">
        <v>0</v>
      </c>
      <c r="D19" s="183">
        <v>0</v>
      </c>
      <c r="E19" s="183">
        <v>0</v>
      </c>
    </row>
    <row r="20" spans="1:5">
      <c r="A20" s="175" t="s">
        <v>437</v>
      </c>
      <c r="B20" s="174" t="s">
        <v>436</v>
      </c>
      <c r="C20" s="184">
        <v>0</v>
      </c>
      <c r="D20" s="183">
        <v>0</v>
      </c>
      <c r="E20" s="183">
        <v>0</v>
      </c>
    </row>
    <row r="21" spans="1:5" ht="25.5" customHeight="1">
      <c r="A21" s="175" t="s">
        <v>435</v>
      </c>
      <c r="B21" s="174" t="s">
        <v>434</v>
      </c>
      <c r="C21" s="184">
        <v>219392</v>
      </c>
      <c r="D21" s="183">
        <v>176841</v>
      </c>
      <c r="E21" s="183">
        <v>144804</v>
      </c>
    </row>
    <row r="22" spans="1:5" ht="25.5" customHeight="1">
      <c r="A22" s="175" t="s">
        <v>433</v>
      </c>
      <c r="B22" s="174" t="s">
        <v>432</v>
      </c>
      <c r="C22" s="184">
        <v>569140</v>
      </c>
      <c r="D22" s="184">
        <v>477246</v>
      </c>
      <c r="E22" s="184">
        <v>509283</v>
      </c>
    </row>
    <row r="25" spans="1:5" ht="15.75">
      <c r="A25" s="195" t="s">
        <v>461</v>
      </c>
      <c r="B25" s="195"/>
      <c r="C25" s="195"/>
      <c r="D25" s="195"/>
      <c r="E25" s="195"/>
    </row>
  </sheetData>
  <mergeCells count="5">
    <mergeCell ref="A6:E6"/>
    <mergeCell ref="A25:E25"/>
    <mergeCell ref="A1:E1"/>
    <mergeCell ref="A2:E2"/>
    <mergeCell ref="A3:E3"/>
  </mergeCells>
  <printOptions horizontalCentered="1"/>
  <pageMargins left="0.23622047244093999" right="0.23622047244093999" top="0.39370078740157" bottom="0.59055118110236005" header="0.31496062992126" footer="0.31496062992126"/>
  <pageSetup paperSize="9" scale="71" orientation="portrait" r:id="rId1"/>
  <headerFooter>
    <oddFooter>&amp;L&amp;"Times New Roman"&amp;10&amp;Kc0c0c0Ķekavas novads &amp;R&amp;"Times New Roman"&amp;10&amp;Kc0c0c02024, IV ceturksnis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ienemumi-izdevumi</vt:lpstr>
      <vt:lpstr>Kopsavilk pēc funkc.kat.un EKK</vt:lpstr>
      <vt:lpstr>Kopsav. ziedoj. pa funkc. _ EKK</vt:lpstr>
      <vt:lpstr>Dotāc_Autoc_indik_plans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Uldis Ervalds</cp:lastModifiedBy>
  <dcterms:created xsi:type="dcterms:W3CDTF">2026-01-27T12:22:02Z</dcterms:created>
  <dcterms:modified xsi:type="dcterms:W3CDTF">2026-02-17T10:20:59Z</dcterms:modified>
</cp:coreProperties>
</file>