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05" yWindow="-105" windowWidth="25815" windowHeight="14025" tabRatio="956"/>
  </bookViews>
  <sheets>
    <sheet name="KOPSAVILKUMS" sheetId="1" r:id="rId1"/>
    <sheet name="1.1.1." sheetId="68" r:id="rId2"/>
    <sheet name="1.1.3." sheetId="28" r:id="rId3"/>
    <sheet name="1.2.1.2." sheetId="55" r:id="rId4"/>
    <sheet name="1.2.4." sheetId="52" r:id="rId5"/>
    <sheet name="1.4.1." sheetId="14" r:id="rId6"/>
    <sheet name="1.4.2." sheetId="57" r:id="rId7"/>
    <sheet name="1.4.3." sheetId="16" r:id="rId8"/>
    <sheet name="1.4.4." sheetId="41" r:id="rId9"/>
    <sheet name="2.1.1." sheetId="69" r:id="rId10"/>
    <sheet name="2.1.4." sheetId="70" r:id="rId11"/>
    <sheet name="3.1.1.1." sheetId="66" r:id="rId12"/>
    <sheet name="3.1.1.2." sheetId="71" r:id="rId13"/>
    <sheet name="3.1.1.3." sheetId="74" r:id="rId14"/>
    <sheet name="3.1.1.4." sheetId="75" r:id="rId15"/>
    <sheet name="3.1.1.5." sheetId="73" r:id="rId16"/>
    <sheet name="3.1.1.6." sheetId="29" r:id="rId17"/>
    <sheet name="3.1.1.7." sheetId="77" r:id="rId18"/>
    <sheet name="3.1.1.8." sheetId="59" r:id="rId19"/>
    <sheet name="3.1.1.9." sheetId="39" r:id="rId20"/>
    <sheet name="3.1.1.10." sheetId="72" r:id="rId21"/>
    <sheet name="3.1.1.11." sheetId="81" r:id="rId22"/>
    <sheet name="3.1.2." sheetId="4" r:id="rId23"/>
    <sheet name="3.1.2.1." sheetId="34" r:id="rId24"/>
    <sheet name="3.1.4.1." sheetId="53" r:id="rId25"/>
    <sheet name="3.1.3." sheetId="5" r:id="rId26"/>
    <sheet name="3.1.4.2." sheetId="45" r:id="rId27"/>
    <sheet name="3.1.4.4.1." sheetId="24" r:id="rId28"/>
    <sheet name="3.1.4.4.2" sheetId="30" r:id="rId29"/>
    <sheet name="3.1.5." sheetId="7" r:id="rId30"/>
    <sheet name="3.2.2." sheetId="3" r:id="rId31"/>
    <sheet name="3.2.4." sheetId="61" r:id="rId32"/>
    <sheet name="3.3.1.1." sheetId="48" r:id="rId33"/>
    <sheet name="3.3.1.2." sheetId="27" r:id="rId34"/>
    <sheet name="3.3.1.3." sheetId="32" r:id="rId35"/>
    <sheet name="3.3.1.4." sheetId="58" r:id="rId36"/>
    <sheet name="3.3.4." sheetId="79" r:id="rId37"/>
    <sheet name="4.1.2.1." sheetId="11" r:id="rId38"/>
    <sheet name="4.1.2.3." sheetId="78" r:id="rId39"/>
    <sheet name="4.1.2.5." sheetId="67" r:id="rId40"/>
    <sheet name="4.1.2.6." sheetId="54" r:id="rId41"/>
    <sheet name="4.1.2.6.1" sheetId="10" r:id="rId42"/>
    <sheet name="4.1.2.7." sheetId="31" r:id="rId43"/>
    <sheet name="4.1.4." sheetId="63" r:id="rId44"/>
    <sheet name="4.1.6." sheetId="12" r:id="rId45"/>
    <sheet name="4.2.2." sheetId="13" r:id="rId46"/>
  </sheets>
  <externalReferences>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s>
  <definedNames>
    <definedName name="__xlfn_SUMIFS">#N/A</definedName>
    <definedName name="_1_2_d_NMP_lim" localSheetId="10">#REF!</definedName>
    <definedName name="_1_2_d_NMP_lim" localSheetId="31">#REF!</definedName>
    <definedName name="_1_2_d_NMP_lim" localSheetId="41">#REF!</definedName>
    <definedName name="_1_2_d_NMP_lim" localSheetId="44">#REF!</definedName>
    <definedName name="_1_2_d_NMP_lim">#REF!</definedName>
    <definedName name="_xlnm._FilterDatabase" localSheetId="0" hidden="1">KOPSAVILKUMS!$A$3:$S$182</definedName>
    <definedName name="_ftn1" localSheetId="0">KOPSAVILKUMS!$A$185</definedName>
    <definedName name="_ftnref1" localSheetId="0">KOPSAVILKUMS!$C$25</definedName>
    <definedName name="_Hlk188604623" localSheetId="0">KOPSAVILKUMS!#REF!</definedName>
    <definedName name="aa" localSheetId="10">#REF!</definedName>
    <definedName name="aa" localSheetId="31">#REF!</definedName>
    <definedName name="aa" localSheetId="41">#REF!</definedName>
    <definedName name="aa" localSheetId="44">#REF!</definedName>
    <definedName name="aa">#REF!</definedName>
    <definedName name="an" localSheetId="41">#REF!</definedName>
    <definedName name="an" localSheetId="44">#REF!</definedName>
    <definedName name="an">#REF!</definedName>
    <definedName name="_xlnm.Auto_Open" localSheetId="10">#REF!</definedName>
    <definedName name="_xlnm.Auto_Open" localSheetId="31">#REF!</definedName>
    <definedName name="_xlnm.Auto_Open">#REF!</definedName>
    <definedName name="b" localSheetId="10">#REF!</definedName>
    <definedName name="b" localSheetId="31">#REF!</definedName>
    <definedName name="b">#REF!</definedName>
    <definedName name="BEx3ATHHUCGCIRND8KLAREDV3L40" localSheetId="4" hidden="1">[1]HEADER!#REF!</definedName>
    <definedName name="BEx3ATHHUCGCIRND8KLAREDV3L40" localSheetId="10" hidden="1">[2]HEADER!#REF!</definedName>
    <definedName name="BEx3ATHHUCGCIRND8KLAREDV3L40" localSheetId="24" hidden="1">[1]HEADER!#REF!</definedName>
    <definedName name="BEx3ATHHUCGCIRND8KLAREDV3L40" localSheetId="31" hidden="1">[2]HEADER!#REF!</definedName>
    <definedName name="BEx3ATHHUCGCIRND8KLAREDV3L40" localSheetId="40" hidden="1">[1]HEADER!#REF!</definedName>
    <definedName name="BEx3ATHHUCGCIRND8KLAREDV3L40" hidden="1">[2]HEADER!#REF!</definedName>
    <definedName name="BEx3QB2RILYEXIROLAFCWQMOJXMN" localSheetId="4" hidden="1">[1]HEADER!#REF!</definedName>
    <definedName name="BEx3QB2RILYEXIROLAFCWQMOJXMN" localSheetId="10" hidden="1">[2]HEADER!#REF!</definedName>
    <definedName name="BEx3QB2RILYEXIROLAFCWQMOJXMN" localSheetId="24" hidden="1">[1]HEADER!#REF!</definedName>
    <definedName name="BEx3QB2RILYEXIROLAFCWQMOJXMN" localSheetId="31" hidden="1">[2]HEADER!#REF!</definedName>
    <definedName name="BEx3QB2RILYEXIROLAFCWQMOJXMN" localSheetId="40" hidden="1">[1]HEADER!#REF!</definedName>
    <definedName name="BEx3QB2RILYEXIROLAFCWQMOJXMN" hidden="1">[2]HEADER!#REF!</definedName>
    <definedName name="BEx3RIJ9LXPXWNF4BFBFA4ILG6AY" localSheetId="4" hidden="1">[1]HEADER!#REF!</definedName>
    <definedName name="BEx3RIJ9LXPXWNF4BFBFA4ILG6AY" localSheetId="10" hidden="1">[2]HEADER!#REF!</definedName>
    <definedName name="BEx3RIJ9LXPXWNF4BFBFA4ILG6AY" localSheetId="24" hidden="1">[1]HEADER!#REF!</definedName>
    <definedName name="BEx3RIJ9LXPXWNF4BFBFA4ILG6AY" localSheetId="31" hidden="1">[2]HEADER!#REF!</definedName>
    <definedName name="BEx3RIJ9LXPXWNF4BFBFA4ILG6AY" localSheetId="40" hidden="1">[1]HEADER!#REF!</definedName>
    <definedName name="BEx3RIJ9LXPXWNF4BFBFA4ILG6AY" hidden="1">[2]HEADER!#REF!</definedName>
    <definedName name="BEx3T3XEKJ0I8634YNR6MPN3OBQL" localSheetId="4" hidden="1">[1]HEADER!#REF!</definedName>
    <definedName name="BEx3T3XEKJ0I8634YNR6MPN3OBQL" localSheetId="10" hidden="1">[2]HEADER!#REF!</definedName>
    <definedName name="BEx3T3XEKJ0I8634YNR6MPN3OBQL" localSheetId="24" hidden="1">[1]HEADER!#REF!</definedName>
    <definedName name="BEx3T3XEKJ0I8634YNR6MPN3OBQL" localSheetId="31" hidden="1">[2]HEADER!#REF!</definedName>
    <definedName name="BEx3T3XEKJ0I8634YNR6MPN3OBQL" localSheetId="40" hidden="1">[1]HEADER!#REF!</definedName>
    <definedName name="BEx3T3XEKJ0I8634YNR6MPN3OBQL" hidden="1">[2]HEADER!#REF!</definedName>
    <definedName name="BEx73MBHXPGN5MLC2IC6RCMRLO6D" localSheetId="4" hidden="1">[1]HEADER!#REF!</definedName>
    <definedName name="BEx73MBHXPGN5MLC2IC6RCMRLO6D" localSheetId="10" hidden="1">[2]HEADER!#REF!</definedName>
    <definedName name="BEx73MBHXPGN5MLC2IC6RCMRLO6D" localSheetId="24" hidden="1">[1]HEADER!#REF!</definedName>
    <definedName name="BEx73MBHXPGN5MLC2IC6RCMRLO6D" localSheetId="31" hidden="1">[2]HEADER!#REF!</definedName>
    <definedName name="BEx73MBHXPGN5MLC2IC6RCMRLO6D" localSheetId="40" hidden="1">[1]HEADER!#REF!</definedName>
    <definedName name="BEx73MBHXPGN5MLC2IC6RCMRLO6D" hidden="1">[2]HEADER!#REF!</definedName>
    <definedName name="BEx7KKYHXVDNTR0VZKUAIUQCSOP9" localSheetId="4" hidden="1">[1]HEADER!#REF!</definedName>
    <definedName name="BEx7KKYHXVDNTR0VZKUAIUQCSOP9" localSheetId="10" hidden="1">[2]HEADER!#REF!</definedName>
    <definedName name="BEx7KKYHXVDNTR0VZKUAIUQCSOP9" localSheetId="24" hidden="1">[1]HEADER!#REF!</definedName>
    <definedName name="BEx7KKYHXVDNTR0VZKUAIUQCSOP9" localSheetId="31" hidden="1">[2]HEADER!#REF!</definedName>
    <definedName name="BEx7KKYHXVDNTR0VZKUAIUQCSOP9" localSheetId="40" hidden="1">[1]HEADER!#REF!</definedName>
    <definedName name="BEx7KKYHXVDNTR0VZKUAIUQCSOP9" hidden="1">[2]HEADER!#REF!</definedName>
    <definedName name="BEx9EDPXWEPLE7S1KH5K8GGFZKC0" localSheetId="4" hidden="1">[1]HEADER!#REF!</definedName>
    <definedName name="BEx9EDPXWEPLE7S1KH5K8GGFZKC0" localSheetId="10" hidden="1">[2]HEADER!#REF!</definedName>
    <definedName name="BEx9EDPXWEPLE7S1KH5K8GGFZKC0" localSheetId="24" hidden="1">[1]HEADER!#REF!</definedName>
    <definedName name="BEx9EDPXWEPLE7S1KH5K8GGFZKC0" localSheetId="31" hidden="1">[2]HEADER!#REF!</definedName>
    <definedName name="BEx9EDPXWEPLE7S1KH5K8GGFZKC0" localSheetId="40" hidden="1">[1]HEADER!#REF!</definedName>
    <definedName name="BEx9EDPXWEPLE7S1KH5K8GGFZKC0" hidden="1">[2]HEADER!#REF!</definedName>
    <definedName name="BExBE9K6C6Q27ZVX3WOCP2J41BHY" localSheetId="4" hidden="1">[1]HEADER!#REF!</definedName>
    <definedName name="BExBE9K6C6Q27ZVX3WOCP2J41BHY" localSheetId="10" hidden="1">[2]HEADER!#REF!</definedName>
    <definedName name="BExBE9K6C6Q27ZVX3WOCP2J41BHY" localSheetId="24" hidden="1">[1]HEADER!#REF!</definedName>
    <definedName name="BExBE9K6C6Q27ZVX3WOCP2J41BHY" localSheetId="31" hidden="1">[2]HEADER!#REF!</definedName>
    <definedName name="BExBE9K6C6Q27ZVX3WOCP2J41BHY" localSheetId="40" hidden="1">[1]HEADER!#REF!</definedName>
    <definedName name="BExBE9K6C6Q27ZVX3WOCP2J41BHY" hidden="1">[2]HEADER!#REF!</definedName>
    <definedName name="BExCQGR4Z3D1E5XRGMT5VWBAFBXW" localSheetId="4" hidden="1">[1]ZQZBC_PLN__04_03_10!#REF!</definedName>
    <definedName name="BExCQGR4Z3D1E5XRGMT5VWBAFBXW" localSheetId="10" hidden="1">[2]ZQZBC_PLN__04_03_10!#REF!</definedName>
    <definedName name="BExCQGR4Z3D1E5XRGMT5VWBAFBXW" localSheetId="24" hidden="1">[1]ZQZBC_PLN__04_03_10!#REF!</definedName>
    <definedName name="BExCQGR4Z3D1E5XRGMT5VWBAFBXW" localSheetId="31" hidden="1">[2]ZQZBC_PLN__04_03_10!#REF!</definedName>
    <definedName name="BExCQGR4Z3D1E5XRGMT5VWBAFBXW" localSheetId="40" hidden="1">[1]ZQZBC_PLN__04_03_10!#REF!</definedName>
    <definedName name="BExCQGR4Z3D1E5XRGMT5VWBAFBXW" hidden="1">[2]ZQZBC_PLN__04_03_10!#REF!</definedName>
    <definedName name="BExMP7OQLL0R8VO1CGH6H677G4ZU" localSheetId="4" hidden="1">[1]HEADER!#REF!</definedName>
    <definedName name="BExMP7OQLL0R8VO1CGH6H677G4ZU" localSheetId="10" hidden="1">[2]HEADER!#REF!</definedName>
    <definedName name="BExMP7OQLL0R8VO1CGH6H677G4ZU" localSheetId="24" hidden="1">[1]HEADER!#REF!</definedName>
    <definedName name="BExMP7OQLL0R8VO1CGH6H677G4ZU" localSheetId="31" hidden="1">[2]HEADER!#REF!</definedName>
    <definedName name="BExMP7OQLL0R8VO1CGH6H677G4ZU" localSheetId="40" hidden="1">[1]HEADER!#REF!</definedName>
    <definedName name="BExMP7OQLL0R8VO1CGH6H677G4ZU" hidden="1">[2]HEADER!#REF!</definedName>
    <definedName name="BExO50CMJCMLOGHRH7OH9FMGVTSS" localSheetId="4" hidden="1">[1]HEADER!#REF!</definedName>
    <definedName name="BExO50CMJCMLOGHRH7OH9FMGVTSS" localSheetId="10" hidden="1">[2]HEADER!#REF!</definedName>
    <definedName name="BExO50CMJCMLOGHRH7OH9FMGVTSS" localSheetId="24" hidden="1">[1]HEADER!#REF!</definedName>
    <definedName name="BExO50CMJCMLOGHRH7OH9FMGVTSS" localSheetId="31" hidden="1">[2]HEADER!#REF!</definedName>
    <definedName name="BExO50CMJCMLOGHRH7OH9FMGVTSS" localSheetId="40" hidden="1">[1]HEADER!#REF!</definedName>
    <definedName name="BExO50CMJCMLOGHRH7OH9FMGVTSS" hidden="1">[2]HEADER!#REF!</definedName>
    <definedName name="BExOA3RQ9DFFMJC5QYZ23ZT9RUN8" localSheetId="4" hidden="1">[1]HEADER!#REF!</definedName>
    <definedName name="BExOA3RQ9DFFMJC5QYZ23ZT9RUN8" localSheetId="10" hidden="1">[2]HEADER!#REF!</definedName>
    <definedName name="BExOA3RQ9DFFMJC5QYZ23ZT9RUN8" localSheetId="24" hidden="1">[1]HEADER!#REF!</definedName>
    <definedName name="BExOA3RQ9DFFMJC5QYZ23ZT9RUN8" localSheetId="31" hidden="1">[2]HEADER!#REF!</definedName>
    <definedName name="BExOA3RQ9DFFMJC5QYZ23ZT9RUN8" localSheetId="40" hidden="1">[1]HEADER!#REF!</definedName>
    <definedName name="BExOA3RQ9DFFMJC5QYZ23ZT9RUN8" hidden="1">[2]HEADER!#REF!</definedName>
    <definedName name="BExS6S40JMF44ZTMXW3UE4WW9B54" localSheetId="4" hidden="1">[1]HEADER!#REF!</definedName>
    <definedName name="BExS6S40JMF44ZTMXW3UE4WW9B54" localSheetId="10" hidden="1">[2]HEADER!#REF!</definedName>
    <definedName name="BExS6S40JMF44ZTMXW3UE4WW9B54" localSheetId="24" hidden="1">[1]HEADER!#REF!</definedName>
    <definedName name="BExS6S40JMF44ZTMXW3UE4WW9B54" localSheetId="31" hidden="1">[2]HEADER!#REF!</definedName>
    <definedName name="BExS6S40JMF44ZTMXW3UE4WW9B54" localSheetId="40" hidden="1">[1]HEADER!#REF!</definedName>
    <definedName name="BExS6S40JMF44ZTMXW3UE4WW9B54" hidden="1">[2]HEADER!#REF!</definedName>
    <definedName name="BExU5I577AMALET6AIZ4P1LRV9CU" localSheetId="4" hidden="1">[1]ZQZBC_PLN__04_03_10!#REF!</definedName>
    <definedName name="BExU5I577AMALET6AIZ4P1LRV9CU" localSheetId="10" hidden="1">[2]ZQZBC_PLN__04_03_10!#REF!</definedName>
    <definedName name="BExU5I577AMALET6AIZ4P1LRV9CU" localSheetId="24" hidden="1">[1]ZQZBC_PLN__04_03_10!#REF!</definedName>
    <definedName name="BExU5I577AMALET6AIZ4P1LRV9CU" localSheetId="31" hidden="1">[2]ZQZBC_PLN__04_03_10!#REF!</definedName>
    <definedName name="BExU5I577AMALET6AIZ4P1LRV9CU" localSheetId="40" hidden="1">[1]ZQZBC_PLN__04_03_10!#REF!</definedName>
    <definedName name="BExU5I577AMALET6AIZ4P1LRV9CU" hidden="1">[2]ZQZBC_PLN__04_03_10!#REF!</definedName>
    <definedName name="BExU7EBQBMZVYUSS9YS0I4JESH9L" localSheetId="4" hidden="1">[1]HEADER!#REF!</definedName>
    <definedName name="BExU7EBQBMZVYUSS9YS0I4JESH9L" localSheetId="10" hidden="1">[2]HEADER!#REF!</definedName>
    <definedName name="BExU7EBQBMZVYUSS9YS0I4JESH9L" localSheetId="24" hidden="1">[1]HEADER!#REF!</definedName>
    <definedName name="BExU7EBQBMZVYUSS9YS0I4JESH9L" localSheetId="31" hidden="1">[2]HEADER!#REF!</definedName>
    <definedName name="BExU7EBQBMZVYUSS9YS0I4JESH9L" localSheetId="40" hidden="1">[1]HEADER!#REF!</definedName>
    <definedName name="BExU7EBQBMZVYUSS9YS0I4JESH9L" hidden="1">[2]HEADER!#REF!</definedName>
    <definedName name="BExUC9I2YXGSCVE8W0KZ56D3E9UX" localSheetId="4" hidden="1">[1]HEADER!#REF!</definedName>
    <definedName name="BExUC9I2YXGSCVE8W0KZ56D3E9UX" localSheetId="10" hidden="1">[2]HEADER!#REF!</definedName>
    <definedName name="BExUC9I2YXGSCVE8W0KZ56D3E9UX" localSheetId="24" hidden="1">[1]HEADER!#REF!</definedName>
    <definedName name="BExUC9I2YXGSCVE8W0KZ56D3E9UX" localSheetId="31" hidden="1">[2]HEADER!#REF!</definedName>
    <definedName name="BExUC9I2YXGSCVE8W0KZ56D3E9UX" localSheetId="40" hidden="1">[1]HEADER!#REF!</definedName>
    <definedName name="BExUC9I2YXGSCVE8W0KZ56D3E9UX" hidden="1">[2]HEADER!#REF!</definedName>
    <definedName name="BExZJQJI4H09EC94GXCLZDAB05VB" localSheetId="4" hidden="1">[1]HEADER!#REF!</definedName>
    <definedName name="BExZJQJI4H09EC94GXCLZDAB05VB" localSheetId="10" hidden="1">[2]HEADER!#REF!</definedName>
    <definedName name="BExZJQJI4H09EC94GXCLZDAB05VB" localSheetId="24" hidden="1">[1]HEADER!#REF!</definedName>
    <definedName name="BExZJQJI4H09EC94GXCLZDAB05VB" localSheetId="31" hidden="1">[2]HEADER!#REF!</definedName>
    <definedName name="BExZJQJI4H09EC94GXCLZDAB05VB" localSheetId="40" hidden="1">[1]HEADER!#REF!</definedName>
    <definedName name="BExZJQJI4H09EC94GXCLZDAB05VB" hidden="1">[2]HEADER!#REF!</definedName>
    <definedName name="bt" localSheetId="10">#REF!</definedName>
    <definedName name="bt" localSheetId="31">#REF!</definedName>
    <definedName name="bt" localSheetId="41">#REF!</definedName>
    <definedName name="bt" localSheetId="44">#REF!</definedName>
    <definedName name="bt">#REF!</definedName>
    <definedName name="BX" localSheetId="10">#REF!</definedName>
    <definedName name="BX" localSheetId="31">#REF!</definedName>
    <definedName name="BX" localSheetId="41">#REF!</definedName>
    <definedName name="BX" localSheetId="44">#REF!</definedName>
    <definedName name="BX">#REF!</definedName>
    <definedName name="CalendarYear" localSheetId="10">#REF!</definedName>
    <definedName name="CalendarYear" localSheetId="31">#REF!</definedName>
    <definedName name="CalendarYear">#REF!</definedName>
    <definedName name="ccc" localSheetId="10">#REF!</definedName>
    <definedName name="ccc" localSheetId="31">#REF!</definedName>
    <definedName name="ccc">#REF!</definedName>
    <definedName name="d" localSheetId="10">#REF!</definedName>
    <definedName name="d" localSheetId="31">#REF!</definedName>
    <definedName name="d">#REF!</definedName>
    <definedName name="D_Evija3" localSheetId="10">#REF!</definedName>
    <definedName name="D_Evija3" localSheetId="31">#REF!</definedName>
    <definedName name="D_Evija3">#REF!</definedName>
    <definedName name="DaysAndWeeks" localSheetId="1">{0,1,2,3,4,5,6} + {0;1;2;3;4;5}*7</definedName>
    <definedName name="DaysAndWeeks" localSheetId="4">{0,1,2,3,4,5,6} + {0;1;2;3;4;5}*7</definedName>
    <definedName name="DaysAndWeeks" localSheetId="5">{0,1,2,3,4,5,6} + {0;1;2;3;4;5}*7</definedName>
    <definedName name="DaysAndWeeks" localSheetId="6">{0,1,2,3,4,5,6} + {0;1;2;3;4;5}*7</definedName>
    <definedName name="DaysAndWeeks" localSheetId="7">{0,1,2,3,4,5,6} + {0;1;2;3;4;5}*7</definedName>
    <definedName name="DaysAndWeeks" localSheetId="9">{0,1,2,3,4,5,6} + {0;1;2;3;4;5}*7</definedName>
    <definedName name="DaysAndWeeks" localSheetId="10">{0,1,2,3,4,5,6} + {0;1;2;3;4;5}*7</definedName>
    <definedName name="DaysAndWeeks" localSheetId="11">{0,1,2,3,4,5,6} + {0;1;2;3;4;5}*7</definedName>
    <definedName name="DaysAndWeeks" localSheetId="20">{0,1,2,3,4,5,6} + {0;1;2;3;4;5}*7</definedName>
    <definedName name="DaysAndWeeks" localSheetId="21">{0,1,2,3,4,5,6} + {0;1;2;3;4;5}*7</definedName>
    <definedName name="DaysAndWeeks" localSheetId="12">{0,1,2,3,4,5,6} + {0;1;2;3;4;5}*7</definedName>
    <definedName name="DaysAndWeeks" localSheetId="13">{0,1,2,3,4,5,6} + {0;1;2;3;4;5}*7</definedName>
    <definedName name="DaysAndWeeks" localSheetId="14">{0,1,2,3,4,5,6} + {0;1;2;3;4;5}*7</definedName>
    <definedName name="DaysAndWeeks" localSheetId="15">{0,1,2,3,4,5,6} + {0;1;2;3;4;5}*7</definedName>
    <definedName name="DaysAndWeeks" localSheetId="17">{0,1,2,3,4,5,6} + {0;1;2;3;4;5}*7</definedName>
    <definedName name="DaysAndWeeks" localSheetId="18">{0,1,2,3,4,5,6} + {0;1;2;3;4;5}*7</definedName>
    <definedName name="DaysAndWeeks" localSheetId="22">{0,1,2,3,4,5,6} + {0;1;2;3;4;5}*7</definedName>
    <definedName name="DaysAndWeeks" localSheetId="25">{0,1,2,3,4,5,6} + {0;1;2;3;4;5}*7</definedName>
    <definedName name="DaysAndWeeks" localSheetId="24">{0,1,2,3,4,5,6} + {0;1;2;3;4;5}*7</definedName>
    <definedName name="DaysAndWeeks" localSheetId="26">{0,1,2,3,4,5,6} + {0;1;2;3;4;5}*7</definedName>
    <definedName name="DaysAndWeeks" localSheetId="29">{0,1,2,3,4,5,6} + {0;1;2;3;4;5}*7</definedName>
    <definedName name="DaysAndWeeks" localSheetId="31">{0,1,2,3,4,5,6} + {0;1;2;3;4;5}*7</definedName>
    <definedName name="DaysAndWeeks" localSheetId="35">{0,1,2,3,4,5,6} + {0;1;2;3;4;5}*7</definedName>
    <definedName name="DaysAndWeeks" localSheetId="36">{0,1,2,3,4,5,6} + {0;1;2;3;4;5}*7</definedName>
    <definedName name="DaysAndWeeks" localSheetId="37">{0,1,2,3,4,5,6} + {0;1;2;3;4;5}*7</definedName>
    <definedName name="DaysAndWeeks" localSheetId="38">{0,1,2,3,4,5,6} + {0;1;2;3;4;5}*7</definedName>
    <definedName name="DaysAndWeeks" localSheetId="39">{0,1,2,3,4,5,6} + {0;1;2;3;4;5}*7</definedName>
    <definedName name="DaysAndWeeks" localSheetId="40">{0,1,2,3,4,5,6} + {0;1;2;3;4;5}*7</definedName>
    <definedName name="DaysAndWeeks" localSheetId="41">{0,1,2,3,4,5,6} + {0;1;2;3;4;5}*7</definedName>
    <definedName name="DaysAndWeeks" localSheetId="43">{0,1,2,3,4,5,6} + {0;1;2;3;4;5}*7</definedName>
    <definedName name="DaysAndWeeks" localSheetId="44">{0,1,2,3,4,5,6} + {0;1;2;3;4;5}*7</definedName>
    <definedName name="DaysAndWeeks" localSheetId="45">{0,1,2,3,4,5,6} + {0;1;2;3;4;5}*7</definedName>
    <definedName name="DaysAndWeeks">{0,1,2,3,4,5,6} + {0;1;2;3;4;5}*7</definedName>
    <definedName name="de" localSheetId="10">#REF!</definedName>
    <definedName name="de" localSheetId="31">#REF!</definedName>
    <definedName name="de" localSheetId="41">#REF!</definedName>
    <definedName name="de" localSheetId="44">#REF!</definedName>
    <definedName name="de">#REF!</definedName>
    <definedName name="dff">#NAME?</definedName>
    <definedName name="dgdfs" localSheetId="10">#REF!</definedName>
    <definedName name="dgdfs" localSheetId="31">#REF!</definedName>
    <definedName name="dgdfs" localSheetId="41">#REF!</definedName>
    <definedName name="dgdfs" localSheetId="44">#REF!</definedName>
    <definedName name="dgdfs">#REF!</definedName>
    <definedName name="DRGNAMES" localSheetId="10">#REF!</definedName>
    <definedName name="DRGNAMES" localSheetId="31">#REF!</definedName>
    <definedName name="DRGNAMES" localSheetId="41">#REF!</definedName>
    <definedName name="DRGNAMES" localSheetId="44">#REF!</definedName>
    <definedName name="DRGNAMES">#REF!</definedName>
    <definedName name="e" localSheetId="10">#REF!</definedName>
    <definedName name="e" localSheetId="31">#REF!</definedName>
    <definedName name="e">#REF!</definedName>
    <definedName name="ee" localSheetId="10">#REF!</definedName>
    <definedName name="ee" localSheetId="31">#REF!</definedName>
    <definedName name="ee">#REF!</definedName>
    <definedName name="Excel_BuiltIn__FilterDatabase_2" localSheetId="10">#REF!</definedName>
    <definedName name="Excel_BuiltIn__FilterDatabase_2" localSheetId="31">#REF!</definedName>
    <definedName name="Excel_BuiltIn__FilterDatabase_2">#REF!</definedName>
    <definedName name="Excel_BuiltIn__FilterDatabase_3" localSheetId="10">#REF!</definedName>
    <definedName name="Excel_BuiltIn__FilterDatabase_3" localSheetId="31">#REF!</definedName>
    <definedName name="Excel_BuiltIn__FilterDatabase_3">#REF!</definedName>
    <definedName name="Excel_BuiltIn_Print_Titles_2" localSheetId="10">#REF!</definedName>
    <definedName name="Excel_BuiltIn_Print_Titles_2" localSheetId="31">#REF!</definedName>
    <definedName name="Excel_BuiltIn_Print_Titles_2">#REF!</definedName>
    <definedName name="Excel_BuiltIn_Print_Titles_3" localSheetId="10">#REF!</definedName>
    <definedName name="Excel_BuiltIn_Print_Titles_3" localSheetId="31">#REF!</definedName>
    <definedName name="Excel_BuiltIn_Print_Titles_3">#REF!</definedName>
    <definedName name="FF" localSheetId="1">{0,1,2,3,4,5,6} + {0;1;2;3;4;5}*7</definedName>
    <definedName name="FF" localSheetId="5">{0,1,2,3,4,5,6} + {0;1;2;3;4;5}*7</definedName>
    <definedName name="FF" localSheetId="6">{0,1,2,3,4,5,6} + {0;1;2;3;4;5}*7</definedName>
    <definedName name="FF" localSheetId="7">{0,1,2,3,4,5,6} + {0;1;2;3;4;5}*7</definedName>
    <definedName name="FF" localSheetId="9">{0,1,2,3,4,5,6} + {0;1;2;3;4;5}*7</definedName>
    <definedName name="FF" localSheetId="10">{0,1,2,3,4,5,6} + {0;1;2;3;4;5}*7</definedName>
    <definedName name="FF" localSheetId="11">{0,1,2,3,4,5,6} + {0;1;2;3;4;5}*7</definedName>
    <definedName name="FF" localSheetId="20">{0,1,2,3,4,5,6} + {0;1;2;3;4;5}*7</definedName>
    <definedName name="FF" localSheetId="21">{0,1,2,3,4,5,6} + {0;1;2;3;4;5}*7</definedName>
    <definedName name="FF" localSheetId="12">{0,1,2,3,4,5,6} + {0;1;2;3;4;5}*7</definedName>
    <definedName name="FF" localSheetId="13">{0,1,2,3,4,5,6} + {0;1;2;3;4;5}*7</definedName>
    <definedName name="FF" localSheetId="14">{0,1,2,3,4,5,6} + {0;1;2;3;4;5}*7</definedName>
    <definedName name="FF" localSheetId="15">{0,1,2,3,4,5,6} + {0;1;2;3;4;5}*7</definedName>
    <definedName name="FF" localSheetId="17">{0,1,2,3,4,5,6} + {0;1;2;3;4;5}*7</definedName>
    <definedName name="FF" localSheetId="18">{0,1,2,3,4,5,6} + {0;1;2;3;4;5}*7</definedName>
    <definedName name="FF" localSheetId="22">{0,1,2,3,4,5,6} + {0;1;2;3;4;5}*7</definedName>
    <definedName name="FF" localSheetId="25">{0,1,2,3,4,5,6} + {0;1;2;3;4;5}*7</definedName>
    <definedName name="FF" localSheetId="26">{0,1,2,3,4,5,6} + {0;1;2;3;4;5}*7</definedName>
    <definedName name="FF" localSheetId="29">{0,1,2,3,4,5,6} + {0;1;2;3;4;5}*7</definedName>
    <definedName name="FF" localSheetId="31">{0,1,2,3,4,5,6} + {0;1;2;3;4;5}*7</definedName>
    <definedName name="FF" localSheetId="35">{0,1,2,3,4,5,6} + {0;1;2;3;4;5}*7</definedName>
    <definedName name="FF" localSheetId="36">{0,1,2,3,4,5,6} + {0;1;2;3;4;5}*7</definedName>
    <definedName name="FF" localSheetId="37">{0,1,2,3,4,5,6} + {0;1;2;3;4;5}*7</definedName>
    <definedName name="FF" localSheetId="38">{0,1,2,3,4,5,6} + {0;1;2;3;4;5}*7</definedName>
    <definedName name="FF" localSheetId="39">{0,1,2,3,4,5,6} + {0;1;2;3;4;5}*7</definedName>
    <definedName name="FF" localSheetId="41">{0,1,2,3,4,5,6} + {0;1;2;3;4;5}*7</definedName>
    <definedName name="FF" localSheetId="43">{0,1,2,3,4,5,6} + {0;1;2;3;4;5}*7</definedName>
    <definedName name="FF" localSheetId="44">{0,1,2,3,4,5,6} + {0;1;2;3;4;5}*7</definedName>
    <definedName name="FF" localSheetId="45">{0,1,2,3,4,5,6} + {0;1;2;3;4;5}*7</definedName>
    <definedName name="FF">{0,1,2,3,4,5,6} + {0;1;2;3;4;5}*7</definedName>
    <definedName name="gad_skaits" localSheetId="10">#REF!</definedName>
    <definedName name="gad_skaits" localSheetId="31">#REF!</definedName>
    <definedName name="gad_skaits" localSheetId="41">#REF!</definedName>
    <definedName name="gad_skaits" localSheetId="44">#REF!</definedName>
    <definedName name="gad_skaits">#REF!</definedName>
    <definedName name="gad_skaits_1" localSheetId="10">#REF!</definedName>
    <definedName name="gad_skaits_1" localSheetId="31">#REF!</definedName>
    <definedName name="gad_skaits_1" localSheetId="41">#REF!</definedName>
    <definedName name="gad_skaits_1" localSheetId="44">#REF!</definedName>
    <definedName name="gad_skaits_1">#REF!</definedName>
    <definedName name="gala" localSheetId="1">{0,1,2,3,4,5,6} + {0;1;2;3;4;5}*7</definedName>
    <definedName name="gala" localSheetId="4">{0,1,2,3,4,5,6} + {0;1;2;3;4;5}*7</definedName>
    <definedName name="gala" localSheetId="5">{0,1,2,3,4,5,6} + {0;1;2;3;4;5}*7</definedName>
    <definedName name="gala" localSheetId="6">{0,1,2,3,4,5,6} + {0;1;2;3;4;5}*7</definedName>
    <definedName name="gala" localSheetId="7">{0,1,2,3,4,5,6} + {0;1;2;3;4;5}*7</definedName>
    <definedName name="gala" localSheetId="9">{0,1,2,3,4,5,6} + {0;1;2;3;4;5}*7</definedName>
    <definedName name="gala" localSheetId="10">{0,1,2,3,4,5,6} + {0;1;2;3;4;5}*7</definedName>
    <definedName name="gala" localSheetId="11">{0,1,2,3,4,5,6} + {0;1;2;3;4;5}*7</definedName>
    <definedName name="gala" localSheetId="20">{0,1,2,3,4,5,6} + {0;1;2;3;4;5}*7</definedName>
    <definedName name="gala" localSheetId="21">{0,1,2,3,4,5,6} + {0;1;2;3;4;5}*7</definedName>
    <definedName name="gala" localSheetId="12">{0,1,2,3,4,5,6} + {0;1;2;3;4;5}*7</definedName>
    <definedName name="gala" localSheetId="13">{0,1,2,3,4,5,6} + {0;1;2;3;4;5}*7</definedName>
    <definedName name="gala" localSheetId="14">{0,1,2,3,4,5,6} + {0;1;2;3;4;5}*7</definedName>
    <definedName name="gala" localSheetId="15">{0,1,2,3,4,5,6} + {0;1;2;3;4;5}*7</definedName>
    <definedName name="gala" localSheetId="17">{0,1,2,3,4,5,6} + {0;1;2;3;4;5}*7</definedName>
    <definedName name="gala" localSheetId="18">{0,1,2,3,4,5,6} + {0;1;2;3;4;5}*7</definedName>
    <definedName name="gala" localSheetId="22">{0,1,2,3,4,5,6} + {0;1;2;3;4;5}*7</definedName>
    <definedName name="gala" localSheetId="25">{0,1,2,3,4,5,6} + {0;1;2;3;4;5}*7</definedName>
    <definedName name="gala" localSheetId="24">{0,1,2,3,4,5,6} + {0;1;2;3;4;5}*7</definedName>
    <definedName name="gala" localSheetId="26">{0,1,2,3,4,5,6} + {0;1;2;3;4;5}*7</definedName>
    <definedName name="gala" localSheetId="29">{0,1,2,3,4,5,6} + {0;1;2;3;4;5}*7</definedName>
    <definedName name="gala" localSheetId="31">{0,1,2,3,4,5,6} + {0;1;2;3;4;5}*7</definedName>
    <definedName name="gala" localSheetId="35">{0,1,2,3,4,5,6} + {0;1;2;3;4;5}*7</definedName>
    <definedName name="gala" localSheetId="36">{0,1,2,3,4,5,6} + {0;1;2;3;4;5}*7</definedName>
    <definedName name="gala" localSheetId="37">{0,1,2,3,4,5,6} + {0;1;2;3;4;5}*7</definedName>
    <definedName name="gala" localSheetId="38">{0,1,2,3,4,5,6} + {0;1;2;3;4;5}*7</definedName>
    <definedName name="gala" localSheetId="39">{0,1,2,3,4,5,6} + {0;1;2;3;4;5}*7</definedName>
    <definedName name="gala" localSheetId="40">{0,1,2,3,4,5,6} + {0;1;2;3;4;5}*7</definedName>
    <definedName name="gala" localSheetId="41">{0,1,2,3,4,5,6} + {0;1;2;3;4;5}*7</definedName>
    <definedName name="gala" localSheetId="43">{0,1,2,3,4,5,6} + {0;1;2;3;4;5}*7</definedName>
    <definedName name="gala" localSheetId="44">{0,1,2,3,4,5,6} + {0;1;2;3;4;5}*7</definedName>
    <definedName name="gala" localSheetId="45">{0,1,2,3,4,5,6} + {0;1;2;3;4;5}*7</definedName>
    <definedName name="gala">{0,1,2,3,4,5,6} + {0;1;2;3;4;5}*7</definedName>
    <definedName name="Gala_kopsavilkums" localSheetId="10">#REF!</definedName>
    <definedName name="Gala_kopsavilkums" localSheetId="31">#REF!</definedName>
    <definedName name="Gala_kopsavilkums" localSheetId="41">#REF!</definedName>
    <definedName name="Gala_kopsavilkums" localSheetId="44">#REF!</definedName>
    <definedName name="Gala_kopsavilkums">#REF!</definedName>
    <definedName name="gggg" localSheetId="10">#REF!</definedName>
    <definedName name="gggg" localSheetId="31">#REF!</definedName>
    <definedName name="gggg">#REF!</definedName>
    <definedName name="ghy" localSheetId="10">#REF!</definedName>
    <definedName name="ghy" localSheetId="31">#REF!</definedName>
    <definedName name="ghy">#REF!</definedName>
    <definedName name="h" localSheetId="10">#REF!</definedName>
    <definedName name="h" localSheetId="31">#REF!</definedName>
    <definedName name="h">#REF!</definedName>
    <definedName name="hh" localSheetId="10">#REF!</definedName>
    <definedName name="hh" localSheetId="31">#REF!</definedName>
    <definedName name="hh">#REF!</definedName>
    <definedName name="hjgd" localSheetId="41">#REF!</definedName>
    <definedName name="hjgd" localSheetId="44">#REF!</definedName>
    <definedName name="hjgd">#REF!</definedName>
    <definedName name="hjh" localSheetId="10">#REF!</definedName>
    <definedName name="hjh" localSheetId="31">#REF!</definedName>
    <definedName name="hjh">#REF!</definedName>
    <definedName name="hyh" localSheetId="10">#REF!</definedName>
    <definedName name="hyh" localSheetId="31">#REF!</definedName>
    <definedName name="hyh">#REF!</definedName>
    <definedName name="i" localSheetId="10">#REF!</definedName>
    <definedName name="i" localSheetId="31">#REF!</definedName>
    <definedName name="i">#REF!</definedName>
    <definedName name="izm.kods" localSheetId="10">#REF!</definedName>
    <definedName name="izm.kods" localSheetId="31">#REF!</definedName>
    <definedName name="izm.kods">#REF!</definedName>
    <definedName name="izm.kods_1" localSheetId="4">[3]izm.posteni!$A$2:$A$216</definedName>
    <definedName name="izm.kods_1" localSheetId="10">[4]izm.posteni!$A$2:$A$216</definedName>
    <definedName name="izm.kods_1" localSheetId="24">[3]izm.posteni!$A$2:$A$216</definedName>
    <definedName name="izm.kods_1" localSheetId="31">[4]izm.posteni!$A$2:$A$216</definedName>
    <definedName name="izm.kods_1" localSheetId="40">[3]izm.posteni!$A$2:$A$216</definedName>
    <definedName name="izm.kods_1">[4]izm.posteni!$A$2:$A$216</definedName>
    <definedName name="izm.nos" localSheetId="10">#REF!</definedName>
    <definedName name="izm.nos" localSheetId="31">#REF!</definedName>
    <definedName name="izm.nos" localSheetId="41">#REF!</definedName>
    <definedName name="izm.nos" localSheetId="44">#REF!</definedName>
    <definedName name="izm.nos">#REF!</definedName>
    <definedName name="izm.nos_1" localSheetId="4">[3]izm.posteni!$B$2:$B$216</definedName>
    <definedName name="izm.nos_1" localSheetId="10">[4]izm.posteni!$B$2:$B$216</definedName>
    <definedName name="izm.nos_1" localSheetId="24">[3]izm.posteni!$B$2:$B$216</definedName>
    <definedName name="izm.nos_1" localSheetId="31">[4]izm.posteni!$B$2:$B$216</definedName>
    <definedName name="izm.nos_1" localSheetId="40">[3]izm.posteni!$B$2:$B$216</definedName>
    <definedName name="izm.nos_1">[4]izm.posteni!$B$2:$B$216</definedName>
    <definedName name="jhg" localSheetId="10">#REF!</definedName>
    <definedName name="jhg" localSheetId="31">#REF!</definedName>
    <definedName name="jhg" localSheetId="41">#REF!</definedName>
    <definedName name="jhg" localSheetId="44">#REF!</definedName>
    <definedName name="jhg">#REF!</definedName>
    <definedName name="kfy" localSheetId="41">#REF!</definedName>
    <definedName name="kfy" localSheetId="44">#REF!</definedName>
    <definedName name="kfy">#REF!</definedName>
    <definedName name="kgd" localSheetId="41">#REF!</definedName>
    <definedName name="kgd" localSheetId="44">#REF!</definedName>
    <definedName name="kgd">#REF!</definedName>
    <definedName name="kk" localSheetId="10">#REF!</definedName>
    <definedName name="kk" localSheetId="31">#REF!</definedName>
    <definedName name="kk">#REF!</definedName>
    <definedName name="kkk">[5]Macro1!$A$74</definedName>
    <definedName name="l" localSheetId="10">#REF!</definedName>
    <definedName name="l" localSheetId="31">#REF!</definedName>
    <definedName name="l" localSheetId="41">#REF!</definedName>
    <definedName name="l" localSheetId="44">#REF!</definedName>
    <definedName name="l">#REF!</definedName>
    <definedName name="Limeni_7_9group" localSheetId="10">#REF!</definedName>
    <definedName name="Limeni_7_9group" localSheetId="31">#REF!</definedName>
    <definedName name="Limeni_7_9group">#REF!</definedName>
    <definedName name="Macro1" localSheetId="10">#REF!</definedName>
    <definedName name="Macro1" localSheetId="31">#REF!</definedName>
    <definedName name="Macro1">#REF!</definedName>
    <definedName name="Macro2" localSheetId="10">#REF!</definedName>
    <definedName name="Macro2" localSheetId="31">#REF!</definedName>
    <definedName name="Macro2">#REF!</definedName>
    <definedName name="Macro3" localSheetId="10">#REF!</definedName>
    <definedName name="Macro3" localSheetId="31">#REF!</definedName>
    <definedName name="Macro3">#REF!</definedName>
    <definedName name="Macro4" localSheetId="10">#REF!</definedName>
    <definedName name="Macro4" localSheetId="31">#REF!</definedName>
    <definedName name="Macro4">#REF!</definedName>
    <definedName name="Macro5" localSheetId="10">#REF!</definedName>
    <definedName name="Macro5" localSheetId="31">#REF!</definedName>
    <definedName name="Macro5">#REF!</definedName>
    <definedName name="Macro6" localSheetId="10">#REF!</definedName>
    <definedName name="Macro6" localSheetId="31">#REF!</definedName>
    <definedName name="Macro6">#REF!</definedName>
    <definedName name="Macro7" localSheetId="10">#REF!</definedName>
    <definedName name="Macro7" localSheetId="31">#REF!</definedName>
    <definedName name="Macro7">#REF!</definedName>
    <definedName name="Macro8" localSheetId="10">#REF!</definedName>
    <definedName name="Macro8" localSheetId="31">#REF!</definedName>
    <definedName name="Macro8">#REF!</definedName>
    <definedName name="med" localSheetId="1">{0,1,2,3,4,5,6} + {0;1;2;3;4;5}*7</definedName>
    <definedName name="med" localSheetId="5">{0,1,2,3,4,5,6} + {0;1;2;3;4;5}*7</definedName>
    <definedName name="med" localSheetId="6">{0,1,2,3,4,5,6} + {0;1;2;3;4;5}*7</definedName>
    <definedName name="med" localSheetId="7">{0,1,2,3,4,5,6} + {0;1;2;3;4;5}*7</definedName>
    <definedName name="med" localSheetId="9">{0,1,2,3,4,5,6} + {0;1;2;3;4;5}*7</definedName>
    <definedName name="med" localSheetId="10">{0,1,2,3,4,5,6} + {0;1;2;3;4;5}*7</definedName>
    <definedName name="med" localSheetId="11">{0,1,2,3,4,5,6} + {0;1;2;3;4;5}*7</definedName>
    <definedName name="med" localSheetId="20">{0,1,2,3,4,5,6} + {0;1;2;3;4;5}*7</definedName>
    <definedName name="med" localSheetId="21">{0,1,2,3,4,5,6} + {0;1;2;3;4;5}*7</definedName>
    <definedName name="med" localSheetId="12">{0,1,2,3,4,5,6} + {0;1;2;3;4;5}*7</definedName>
    <definedName name="med" localSheetId="13">{0,1,2,3,4,5,6} + {0;1;2;3;4;5}*7</definedName>
    <definedName name="med" localSheetId="14">{0,1,2,3,4,5,6} + {0;1;2;3;4;5}*7</definedName>
    <definedName name="med" localSheetId="15">{0,1,2,3,4,5,6} + {0;1;2;3;4;5}*7</definedName>
    <definedName name="med" localSheetId="17">{0,1,2,3,4,5,6} + {0;1;2;3;4;5}*7</definedName>
    <definedName name="med" localSheetId="18">{0,1,2,3,4,5,6} + {0;1;2;3;4;5}*7</definedName>
    <definedName name="med" localSheetId="22">{0,1,2,3,4,5,6} + {0;1;2;3;4;5}*7</definedName>
    <definedName name="med" localSheetId="25">{0,1,2,3,4,5,6} + {0;1;2;3;4;5}*7</definedName>
    <definedName name="med" localSheetId="29">{0,1,2,3,4,5,6} + {0;1;2;3;4;5}*7</definedName>
    <definedName name="med" localSheetId="31">{0,1,2,3,4,5,6} + {0;1;2;3;4;5}*7</definedName>
    <definedName name="med" localSheetId="35">{0,1,2,3,4,5,6} + {0;1;2;3;4;5}*7</definedName>
    <definedName name="med" localSheetId="36">{0,1,2,3,4,5,6} + {0;1;2;3;4;5}*7</definedName>
    <definedName name="med" localSheetId="37">{0,1,2,3,4,5,6} + {0;1;2;3;4;5}*7</definedName>
    <definedName name="med" localSheetId="38">{0,1,2,3,4,5,6} + {0;1;2;3;4;5}*7</definedName>
    <definedName name="med" localSheetId="39">{0,1,2,3,4,5,6} + {0;1;2;3;4;5}*7</definedName>
    <definedName name="med" localSheetId="41">{0,1,2,3,4,5,6} + {0;1;2;3;4;5}*7</definedName>
    <definedName name="med" localSheetId="43">{0,1,2,3,4,5,6} + {0;1;2;3;4;5}*7</definedName>
    <definedName name="med" localSheetId="44">{0,1,2,3,4,5,6} + {0;1;2;3;4;5}*7</definedName>
    <definedName name="med" localSheetId="45">{0,1,2,3,4,5,6} + {0;1;2;3;4;5}*7</definedName>
    <definedName name="med">{0,1,2,3,4,5,6} + {0;1;2;3;4;5}*7</definedName>
    <definedName name="MEDIK_1">#REF!</definedName>
    <definedName name="mmm" localSheetId="4" hidden="1">[1]ZQZBC_PLN__04_03_10!#REF!</definedName>
    <definedName name="mmm" localSheetId="10" hidden="1">[2]ZQZBC_PLN__04_03_10!#REF!</definedName>
    <definedName name="mmm" localSheetId="24" hidden="1">[1]ZQZBC_PLN__04_03_10!#REF!</definedName>
    <definedName name="mmm" localSheetId="31" hidden="1">[2]ZQZBC_PLN__04_03_10!#REF!</definedName>
    <definedName name="mmm" localSheetId="40" hidden="1">[1]ZQZBC_PLN__04_03_10!#REF!</definedName>
    <definedName name="mmm" hidden="1">[2]ZQZBC_PLN__04_03_10!#REF!</definedName>
    <definedName name="Mug" localSheetId="1">{0,1,2,3,4,5,6} + {0;1;2;3;4;5}*7</definedName>
    <definedName name="Mug" localSheetId="6">{0,1,2,3,4,5,6} + {0;1;2;3;4;5}*7</definedName>
    <definedName name="Mug" localSheetId="9">{0,1,2,3,4,5,6} + {0;1;2;3;4;5}*7</definedName>
    <definedName name="Mug" localSheetId="10">{0,1,2,3,4,5,6} + {0;1;2;3;4;5}*7</definedName>
    <definedName name="Mug" localSheetId="11">{0,1,2,3,4,5,6} + {0;1;2;3;4;5}*7</definedName>
    <definedName name="Mug" localSheetId="20">{0,1,2,3,4,5,6} + {0;1;2;3;4;5}*7</definedName>
    <definedName name="Mug" localSheetId="21">{0,1,2,3,4,5,6} + {0;1;2;3;4;5}*7</definedName>
    <definedName name="Mug" localSheetId="12">{0,1,2,3,4,5,6} + {0;1;2;3;4;5}*7</definedName>
    <definedName name="Mug" localSheetId="13">{0,1,2,3,4,5,6} + {0;1;2;3;4;5}*7</definedName>
    <definedName name="Mug" localSheetId="14">{0,1,2,3,4,5,6} + {0;1;2;3;4;5}*7</definedName>
    <definedName name="Mug" localSheetId="15">{0,1,2,3,4,5,6} + {0;1;2;3;4;5}*7</definedName>
    <definedName name="Mug" localSheetId="17">{0,1,2,3,4,5,6} + {0;1;2;3;4;5}*7</definedName>
    <definedName name="Mug" localSheetId="18">{0,1,2,3,4,5,6} + {0;1;2;3;4;5}*7</definedName>
    <definedName name="Mug" localSheetId="26">{0,1,2,3,4,5,6} + {0;1;2;3;4;5}*7</definedName>
    <definedName name="Mug" localSheetId="31">{0,1,2,3,4,5,6} + {0;1;2;3;4;5}*7</definedName>
    <definedName name="Mug" localSheetId="35">{0,1,2,3,4,5,6} + {0;1;2;3;4;5}*7</definedName>
    <definedName name="Mug" localSheetId="36">{0,1,2,3,4,5,6} + {0;1;2;3;4;5}*7</definedName>
    <definedName name="Mug" localSheetId="38">{0,1,2,3,4,5,6} + {0;1;2;3;4;5}*7</definedName>
    <definedName name="Mug" localSheetId="39">{0,1,2,3,4,5,6} + {0;1;2;3;4;5}*7</definedName>
    <definedName name="Mug" localSheetId="43">{0,1,2,3,4,5,6} + {0;1;2;3;4;5}*7</definedName>
    <definedName name="Mug">{0,1,2,3,4,5,6} + {0;1;2;3;4;5}*7</definedName>
    <definedName name="n" localSheetId="10">#REF!</definedName>
    <definedName name="n" localSheetId="31">#REF!</definedName>
    <definedName name="n" localSheetId="41">#REF!</definedName>
    <definedName name="n" localSheetId="44">#REF!</definedName>
    <definedName name="n">#REF!</definedName>
    <definedName name="Ndd" localSheetId="1">{0,1,2,3,4,5,6} + {0;1;2;3;4;5}*7</definedName>
    <definedName name="Ndd" localSheetId="6">{0,1,2,3,4,5,6} + {0;1;2;3;4;5}*7</definedName>
    <definedName name="Ndd" localSheetId="9">{0,1,2,3,4,5,6} + {0;1;2;3;4;5}*7</definedName>
    <definedName name="Ndd" localSheetId="10">{0,1,2,3,4,5,6} + {0;1;2;3;4;5}*7</definedName>
    <definedName name="Ndd" localSheetId="11">{0,1,2,3,4,5,6} + {0;1;2;3;4;5}*7</definedName>
    <definedName name="Ndd" localSheetId="20">{0,1,2,3,4,5,6} + {0;1;2;3;4;5}*7</definedName>
    <definedName name="Ndd" localSheetId="21">{0,1,2,3,4,5,6} + {0;1;2;3;4;5}*7</definedName>
    <definedName name="Ndd" localSheetId="12">{0,1,2,3,4,5,6} + {0;1;2;3;4;5}*7</definedName>
    <definedName name="Ndd" localSheetId="13">{0,1,2,3,4,5,6} + {0;1;2;3;4;5}*7</definedName>
    <definedName name="Ndd" localSheetId="14">{0,1,2,3,4,5,6} + {0;1;2;3;4;5}*7</definedName>
    <definedName name="Ndd" localSheetId="15">{0,1,2,3,4,5,6} + {0;1;2;3;4;5}*7</definedName>
    <definedName name="Ndd" localSheetId="17">{0,1,2,3,4,5,6} + {0;1;2;3;4;5}*7</definedName>
    <definedName name="Ndd" localSheetId="18">{0,1,2,3,4,5,6} + {0;1;2;3;4;5}*7</definedName>
    <definedName name="Ndd" localSheetId="26">{0,1,2,3,4,5,6} + {0;1;2;3;4;5}*7</definedName>
    <definedName name="Ndd" localSheetId="31">{0,1,2,3,4,5,6} + {0;1;2;3;4;5}*7</definedName>
    <definedName name="Ndd" localSheetId="35">{0,1,2,3,4,5,6} + {0;1;2;3;4;5}*7</definedName>
    <definedName name="Ndd" localSheetId="36">{0,1,2,3,4,5,6} + {0;1;2;3;4;5}*7</definedName>
    <definedName name="Ndd" localSheetId="38">{0,1,2,3,4,5,6} + {0;1;2;3;4;5}*7</definedName>
    <definedName name="Ndd" localSheetId="39">{0,1,2,3,4,5,6} + {0;1;2;3;4;5}*7</definedName>
    <definedName name="Ndd" localSheetId="43">{0,1,2,3,4,5,6} + {0;1;2;3;4;5}*7</definedName>
    <definedName name="Ndd">{0,1,2,3,4,5,6} + {0;1;2;3;4;5}*7</definedName>
    <definedName name="nex" localSheetId="10">#REF!</definedName>
    <definedName name="nex" localSheetId="31">#REF!</definedName>
    <definedName name="nex" localSheetId="41">#REF!</definedName>
    <definedName name="nex" localSheetId="44">#REF!</definedName>
    <definedName name="nex">#REF!</definedName>
    <definedName name="ope" localSheetId="10">#REF!</definedName>
    <definedName name="ope" localSheetId="31">#REF!</definedName>
    <definedName name="ope">#REF!</definedName>
    <definedName name="P_Dati_rikojums" localSheetId="10">#REF!</definedName>
    <definedName name="P_Dati_rikojums" localSheetId="31">#REF!</definedName>
    <definedName name="P_Dati_rikojums">#REF!</definedName>
    <definedName name="P3_67_lab" localSheetId="10">#REF!</definedName>
    <definedName name="P3_67_lab" localSheetId="31">#REF!</definedName>
    <definedName name="P3_67_lab">#REF!</definedName>
    <definedName name="piu" localSheetId="10">#REF!</definedName>
    <definedName name="piu" localSheetId="31">#REF!</definedName>
    <definedName name="piu">#REF!</definedName>
    <definedName name="pp" localSheetId="10">#REF!</definedName>
    <definedName name="pp" localSheetId="31">#REF!</definedName>
    <definedName name="pp">#REF!</definedName>
    <definedName name="_xlnm.Print_Area" localSheetId="8">'1.4.4.'!$A$1:$N$30</definedName>
    <definedName name="_xlnm.Print_Area" localSheetId="17">'3.1.1.7.'!$A$2:$H$85</definedName>
    <definedName name="_xlnm.Print_Area" localSheetId="32">'3.3.1.1.'!$A$1:$AE$39</definedName>
    <definedName name="_xlnm.Print_Area" localSheetId="34">'3.3.1.3.'!$A$1:$H$33</definedName>
    <definedName name="_xlnm.Print_Area" localSheetId="0">KOPSAVILKUMS!$A$1:$S$185</definedName>
    <definedName name="Recover" localSheetId="1">[6]Macro1!$A$135</definedName>
    <definedName name="Recover" localSheetId="4">[6]Macro1!$A$135</definedName>
    <definedName name="Recover" localSheetId="10">[7]Macro1!$A$135</definedName>
    <definedName name="Recover" localSheetId="11">[6]Macro1!$A$135</definedName>
    <definedName name="Recover" localSheetId="18">[6]Macro1!$A$135</definedName>
    <definedName name="Recover" localSheetId="24">[6]Macro1!$A$135</definedName>
    <definedName name="Recover" localSheetId="26">[6]Macro1!$A$135</definedName>
    <definedName name="Recover" localSheetId="31">[6]Macro1!$A$135</definedName>
    <definedName name="Recover" localSheetId="35">[6]Macro1!$A$135</definedName>
    <definedName name="Recover" localSheetId="39">[6]Macro1!$A$135</definedName>
    <definedName name="Recover" localSheetId="40">[6]Macro1!$A$135</definedName>
    <definedName name="Recover" localSheetId="41">[8]Macro1!$A$80</definedName>
    <definedName name="Recover" localSheetId="43">[6]Macro1!$A$135</definedName>
    <definedName name="Recover" localSheetId="44">[8]Macro1!$A$80</definedName>
    <definedName name="Recover">[7]Macro1!$A$135</definedName>
    <definedName name="Rikojums2222" localSheetId="1">[9]Macro1!$A$106</definedName>
    <definedName name="Rikojums2222" localSheetId="4">[9]Macro1!$A$106</definedName>
    <definedName name="Rikojums2222" localSheetId="10">[10]Macro1!$A$106</definedName>
    <definedName name="Rikojums2222" localSheetId="11">[9]Macro1!$A$106</definedName>
    <definedName name="Rikojums2222" localSheetId="18">[9]Macro1!$A$106</definedName>
    <definedName name="Rikojums2222" localSheetId="24">[9]Macro1!$A$106</definedName>
    <definedName name="Rikojums2222" localSheetId="26">[9]Macro1!$A$106</definedName>
    <definedName name="Rikojums2222" localSheetId="31">[9]Macro1!$A$106</definedName>
    <definedName name="Rikojums2222" localSheetId="35">[9]Macro1!$A$106</definedName>
    <definedName name="Rikojums2222" localSheetId="39">[9]Macro1!$A$106</definedName>
    <definedName name="Rikojums2222" localSheetId="40">[9]Macro1!$A$106</definedName>
    <definedName name="Rikojums2222" localSheetId="41">[11]Macro1!$A$106</definedName>
    <definedName name="Rikojums2222" localSheetId="43">[9]Macro1!$A$106</definedName>
    <definedName name="Rikojums2222" localSheetId="44">[11]Macro1!$A$106</definedName>
    <definedName name="Rikojums2222">[10]Macro1!$A$106</definedName>
    <definedName name="rr" localSheetId="10">#REF!</definedName>
    <definedName name="rr" localSheetId="31">#REF!</definedName>
    <definedName name="rr" localSheetId="41">#REF!</definedName>
    <definedName name="rr" localSheetId="44">#REF!</definedName>
    <definedName name="rr">#REF!</definedName>
    <definedName name="rt" localSheetId="10">#REF!</definedName>
    <definedName name="rt" localSheetId="31">#REF!</definedName>
    <definedName name="rt" localSheetId="41">#REF!</definedName>
    <definedName name="rt" localSheetId="44">#REF!</definedName>
    <definedName name="rt">#REF!</definedName>
    <definedName name="rty" localSheetId="10">#REF!</definedName>
    <definedName name="rty" localSheetId="31">#REF!</definedName>
    <definedName name="rty">#REF!</definedName>
    <definedName name="S5\" localSheetId="10">#REF!</definedName>
    <definedName name="S5\" localSheetId="31">#REF!</definedName>
    <definedName name="S5\">#REF!</definedName>
    <definedName name="ss" localSheetId="10">#REF!</definedName>
    <definedName name="ss" localSheetId="31">#REF!</definedName>
    <definedName name="ss">#REF!</definedName>
    <definedName name="Str." localSheetId="10">#REF!</definedName>
    <definedName name="Str." localSheetId="31">#REF!</definedName>
    <definedName name="Str.">#REF!</definedName>
    <definedName name="Str.vien.nos." localSheetId="10">#REF!</definedName>
    <definedName name="Str.vien.nos." localSheetId="31">#REF!</definedName>
    <definedName name="Str.vien.nos.">#REF!</definedName>
    <definedName name="Struktura" localSheetId="10">#REF!</definedName>
    <definedName name="Struktura" localSheetId="31">#REF!</definedName>
    <definedName name="Struktura">#REF!</definedName>
    <definedName name="Struktūrvien.kodi2" localSheetId="10">#REF!</definedName>
    <definedName name="Struktūrvien.kodi2" localSheetId="31">#REF!</definedName>
    <definedName name="Struktūrvien.kodi2">#REF!</definedName>
    <definedName name="Struktūrvien.kodi2_1" localSheetId="4">[3]strukturkodi!$B$2:$B$232</definedName>
    <definedName name="Struktūrvien.kodi2_1" localSheetId="10">[4]strukturkodi!$B$2:$B$232</definedName>
    <definedName name="Struktūrvien.kodi2_1" localSheetId="24">[3]strukturkodi!$B$2:$B$232</definedName>
    <definedName name="Struktūrvien.kodi2_1" localSheetId="31">[4]strukturkodi!$B$2:$B$232</definedName>
    <definedName name="Struktūrvien.kodi2_1" localSheetId="40">[3]strukturkodi!$B$2:$B$232</definedName>
    <definedName name="Struktūrvien.kodi2_1">[4]strukturkodi!$B$2:$B$232</definedName>
    <definedName name="Struktūrvien.kods" localSheetId="10">#REF!</definedName>
    <definedName name="Struktūrvien.kods" localSheetId="31">#REF!</definedName>
    <definedName name="Struktūrvien.kods" localSheetId="41">#REF!</definedName>
    <definedName name="Struktūrvien.kods" localSheetId="44">#REF!</definedName>
    <definedName name="Struktūrvien.kods">#REF!</definedName>
    <definedName name="Struktūrvien.kods_1" localSheetId="4">[3]strukturkodi!$A$2:$A$232</definedName>
    <definedName name="Struktūrvien.kods_1" localSheetId="10">[4]strukturkodi!$A$2:$A$232</definedName>
    <definedName name="Struktūrvien.kods_1" localSheetId="24">[3]strukturkodi!$A$2:$A$232</definedName>
    <definedName name="Struktūrvien.kods_1" localSheetId="31">[4]strukturkodi!$A$2:$A$232</definedName>
    <definedName name="Struktūrvien.kods_1" localSheetId="40">[3]strukturkodi!$A$2:$A$232</definedName>
    <definedName name="Struktūrvien.kods_1">[4]strukturkodi!$A$2:$A$232</definedName>
    <definedName name="T13l6" localSheetId="4">[12]ATSKAITE_2v!#REF!</definedName>
    <definedName name="T13l6" localSheetId="10">[13]ATSKAITE_2v!#REF!</definedName>
    <definedName name="T13l6" localSheetId="24">[12]ATSKAITE_2v!#REF!</definedName>
    <definedName name="T13l6" localSheetId="31">[13]ATSKAITE_2v!#REF!</definedName>
    <definedName name="T13l6" localSheetId="40">[12]ATSKAITE_2v!#REF!</definedName>
    <definedName name="T13l6" localSheetId="41">[13]ATSKAITE_2v!#REF!</definedName>
    <definedName name="T13l6" localSheetId="44">[13]ATSKAITE_2v!#REF!</definedName>
    <definedName name="T13l6">[13]ATSKAITE_2v!#REF!</definedName>
    <definedName name="TableName">"Dummy"</definedName>
    <definedName name="Tarifs_28" localSheetId="10">#REF!</definedName>
    <definedName name="Tarifs_28" localSheetId="31">#REF!</definedName>
    <definedName name="Tarifs_28" localSheetId="41">#REF!</definedName>
    <definedName name="Tarifs_28" localSheetId="44">#REF!</definedName>
    <definedName name="Tarifs_28">#REF!</definedName>
    <definedName name="TWO_LINKS" localSheetId="4">'[14]8.1.'!$C$5</definedName>
    <definedName name="TWO_LINKS" localSheetId="10">'[15]8.1.'!$C$5</definedName>
    <definedName name="TWO_LINKS" localSheetId="24">'[14]8.1.'!$C$5</definedName>
    <definedName name="TWO_LINKS" localSheetId="31">'[15]8.1.'!$C$5</definedName>
    <definedName name="TWO_LINKS" localSheetId="40">'[14]8.1.'!$C$5</definedName>
    <definedName name="TWO_LINKS">'[15]8.1.'!$C$5</definedName>
    <definedName name="ty" localSheetId="10">#REF!</definedName>
    <definedName name="ty" localSheetId="31">#REF!</definedName>
    <definedName name="ty" localSheetId="41">#REF!</definedName>
    <definedName name="ty" localSheetId="44">#REF!</definedName>
    <definedName name="ty">#REF!</definedName>
    <definedName name="tyuj" localSheetId="10">#REF!</definedName>
    <definedName name="tyuj" localSheetId="31">#REF!</definedName>
    <definedName name="tyuj" localSheetId="41">#REF!</definedName>
    <definedName name="tyuj" localSheetId="44">#REF!</definedName>
    <definedName name="tyuj">#REF!</definedName>
    <definedName name="u" localSheetId="10">#REF!</definedName>
    <definedName name="u" localSheetId="31">#REF!</definedName>
    <definedName name="u">#REF!</definedName>
    <definedName name="U_N_A" localSheetId="10">#REF!</definedName>
    <definedName name="U_N_A" localSheetId="31">#REF!</definedName>
    <definedName name="U_N_A">#REF!</definedName>
    <definedName name="wedr" localSheetId="10">#REF!</definedName>
    <definedName name="wedr" localSheetId="31">#REF!</definedName>
    <definedName name="wedr">#REF!</definedName>
    <definedName name="WeekStart" localSheetId="10">#REF!</definedName>
    <definedName name="WeekStart" localSheetId="31">#REF!</definedName>
    <definedName name="WeekStart">#REF!</definedName>
    <definedName name="x" localSheetId="10">#REF!</definedName>
    <definedName name="x" localSheetId="31">#REF!</definedName>
    <definedName name="x">#REF!</definedName>
    <definedName name="XBD" localSheetId="1">[16]Dati!$B$6</definedName>
    <definedName name="XBD" localSheetId="4">[17]Dati!$B$6</definedName>
    <definedName name="XBD" localSheetId="9">[16]Dati!$B$6</definedName>
    <definedName name="XBD" localSheetId="10">[18]Dati!$B$6</definedName>
    <definedName name="XBD" localSheetId="11">[16]Dati!$B$6</definedName>
    <definedName name="XBD" localSheetId="20">[16]Dati!$B$6</definedName>
    <definedName name="XBD" localSheetId="21">[16]Dati!$B$6</definedName>
    <definedName name="XBD" localSheetId="12">[16]Dati!$B$6</definedName>
    <definedName name="XBD" localSheetId="13">[16]Dati!$B$6</definedName>
    <definedName name="XBD" localSheetId="14">[16]Dati!$B$6</definedName>
    <definedName name="XBD" localSheetId="15">[16]Dati!$B$6</definedName>
    <definedName name="XBD" localSheetId="17">[16]Dati!$B$6</definedName>
    <definedName name="XBD" localSheetId="18">[16]Dati!$B$6</definedName>
    <definedName name="XBD" localSheetId="24">[17]Dati!$B$6</definedName>
    <definedName name="XBD" localSheetId="26">[16]Dati!$B$6</definedName>
    <definedName name="XBD" localSheetId="31">[18]Dati!$B$6</definedName>
    <definedName name="XBD" localSheetId="35">[16]Dati!$B$6</definedName>
    <definedName name="XBD" localSheetId="36">[16]Dati!$B$6</definedName>
    <definedName name="XBD" localSheetId="38">[16]Dati!$B$6</definedName>
    <definedName name="XBD" localSheetId="39">[16]Dati!$B$6</definedName>
    <definedName name="XBD" localSheetId="40">[17]Dati!$B$6</definedName>
    <definedName name="XBD" localSheetId="41">[18]Dati!$B$6</definedName>
    <definedName name="XBD" localSheetId="43">[16]Dati!$B$6</definedName>
    <definedName name="XBD" localSheetId="44">[18]Dati!$B$6</definedName>
    <definedName name="XBD">[18]Dati!$B$6</definedName>
    <definedName name="xc" localSheetId="10">#REF!</definedName>
    <definedName name="xc" localSheetId="31">#REF!</definedName>
    <definedName name="xc">#REF!</definedName>
    <definedName name="XDD" localSheetId="1">[16]Dati!$B$4</definedName>
    <definedName name="XDD" localSheetId="4">[17]Dati!$B$4</definedName>
    <definedName name="XDD" localSheetId="9">[16]Dati!$B$4</definedName>
    <definedName name="XDD" localSheetId="10">[18]Dati!$B$4</definedName>
    <definedName name="XDD" localSheetId="11">[16]Dati!$B$4</definedName>
    <definedName name="XDD" localSheetId="20">[16]Dati!$B$4</definedName>
    <definedName name="XDD" localSheetId="21">[16]Dati!$B$4</definedName>
    <definedName name="XDD" localSheetId="12">[16]Dati!$B$4</definedName>
    <definedName name="XDD" localSheetId="13">[16]Dati!$B$4</definedName>
    <definedName name="XDD" localSheetId="14">[16]Dati!$B$4</definedName>
    <definedName name="XDD" localSheetId="15">[16]Dati!$B$4</definedName>
    <definedName name="XDD" localSheetId="17">[16]Dati!$B$4</definedName>
    <definedName name="XDD" localSheetId="18">[16]Dati!$B$4</definedName>
    <definedName name="XDD" localSheetId="24">[17]Dati!$B$4</definedName>
    <definedName name="XDD" localSheetId="26">[16]Dati!$B$4</definedName>
    <definedName name="XDD" localSheetId="31">[18]Dati!$B$4</definedName>
    <definedName name="XDD" localSheetId="35">[16]Dati!$B$4</definedName>
    <definedName name="XDD" localSheetId="36">[16]Dati!$B$4</definedName>
    <definedName name="XDD" localSheetId="38">[16]Dati!$B$4</definedName>
    <definedName name="XDD" localSheetId="39">[16]Dati!$B$4</definedName>
    <definedName name="XDD" localSheetId="40">[17]Dati!$B$4</definedName>
    <definedName name="XDD" localSheetId="41">[18]Dati!$B$4</definedName>
    <definedName name="XDD" localSheetId="43">[16]Dati!$B$4</definedName>
    <definedName name="XDD" localSheetId="44">[18]Dati!$B$4</definedName>
    <definedName name="XDD">[18]Dati!$B$4</definedName>
    <definedName name="XDS" localSheetId="1">[16]Dati!$B$5</definedName>
    <definedName name="XDS" localSheetId="4">[17]Dati!$B$5</definedName>
    <definedName name="XDS" localSheetId="9">[16]Dati!$B$5</definedName>
    <definedName name="XDS" localSheetId="10">[18]Dati!$B$5</definedName>
    <definedName name="XDS" localSheetId="11">[16]Dati!$B$5</definedName>
    <definedName name="XDS" localSheetId="20">[16]Dati!$B$5</definedName>
    <definedName name="XDS" localSheetId="21">[16]Dati!$B$5</definedName>
    <definedName name="XDS" localSheetId="12">[16]Dati!$B$5</definedName>
    <definedName name="XDS" localSheetId="13">[16]Dati!$B$5</definedName>
    <definedName name="XDS" localSheetId="14">[16]Dati!$B$5</definedName>
    <definedName name="XDS" localSheetId="15">[16]Dati!$B$5</definedName>
    <definedName name="XDS" localSheetId="17">[16]Dati!$B$5</definedName>
    <definedName name="XDS" localSheetId="18">[16]Dati!$B$5</definedName>
    <definedName name="XDS" localSheetId="24">[17]Dati!$B$5</definedName>
    <definedName name="XDS" localSheetId="26">[16]Dati!$B$5</definedName>
    <definedName name="XDS" localSheetId="31">[18]Dati!$B$5</definedName>
    <definedName name="XDS" localSheetId="35">[16]Dati!$B$5</definedName>
    <definedName name="XDS" localSheetId="36">[16]Dati!$B$5</definedName>
    <definedName name="XDS" localSheetId="38">[16]Dati!$B$5</definedName>
    <definedName name="XDS" localSheetId="39">[16]Dati!$B$5</definedName>
    <definedName name="XDS" localSheetId="40">[17]Dati!$B$5</definedName>
    <definedName name="XDS" localSheetId="41">[18]Dati!$B$5</definedName>
    <definedName name="XDS" localSheetId="43">[16]Dati!$B$5</definedName>
    <definedName name="XDS" localSheetId="44">[18]Dati!$B$5</definedName>
    <definedName name="XDS">[18]Dati!$B$5</definedName>
    <definedName name="XSVD" localSheetId="1">[16]Dati!$B$7</definedName>
    <definedName name="XSVD" localSheetId="4">[17]Dati!$B$7</definedName>
    <definedName name="XSVD" localSheetId="9">[16]Dati!$B$7</definedName>
    <definedName name="XSVD" localSheetId="10">[18]Dati!$B$7</definedName>
    <definedName name="XSVD" localSheetId="11">[16]Dati!$B$7</definedName>
    <definedName name="XSVD" localSheetId="20">[16]Dati!$B$7</definedName>
    <definedName name="XSVD" localSheetId="21">[16]Dati!$B$7</definedName>
    <definedName name="XSVD" localSheetId="12">[16]Dati!$B$7</definedName>
    <definedName name="XSVD" localSheetId="13">[16]Dati!$B$7</definedName>
    <definedName name="XSVD" localSheetId="14">[16]Dati!$B$7</definedName>
    <definedName name="XSVD" localSheetId="15">[16]Dati!$B$7</definedName>
    <definedName name="XSVD" localSheetId="17">[16]Dati!$B$7</definedName>
    <definedName name="XSVD" localSheetId="18">[16]Dati!$B$7</definedName>
    <definedName name="XSVD" localSheetId="24">[17]Dati!$B$7</definedName>
    <definedName name="XSVD" localSheetId="26">[16]Dati!$B$7</definedName>
    <definedName name="XSVD" localSheetId="31">[18]Dati!$B$7</definedName>
    <definedName name="XSVD" localSheetId="35">[16]Dati!$B$7</definedName>
    <definedName name="XSVD" localSheetId="36">[16]Dati!$B$7</definedName>
    <definedName name="XSVD" localSheetId="38">[16]Dati!$B$7</definedName>
    <definedName name="XSVD" localSheetId="39">[16]Dati!$B$7</definedName>
    <definedName name="XSVD" localSheetId="40">[17]Dati!$B$7</definedName>
    <definedName name="XSVD" localSheetId="41">[18]Dati!$B$7</definedName>
    <definedName name="XSVD" localSheetId="43">[16]Dati!$B$7</definedName>
    <definedName name="XSVD" localSheetId="44">[18]Dati!$B$7</definedName>
    <definedName name="XSVD">[18]Dati!$B$7</definedName>
    <definedName name="xxxx" localSheetId="10">#REF!</definedName>
    <definedName name="xxxx" localSheetId="31">#REF!</definedName>
    <definedName name="xxxx" localSheetId="41">#REF!</definedName>
    <definedName name="xxxx" localSheetId="44">#REF!</definedName>
    <definedName name="xxxx">#REF!</definedName>
    <definedName name="yuh" localSheetId="10">#REF!</definedName>
    <definedName name="yuh" localSheetId="31">#REF!</definedName>
    <definedName name="yuh" localSheetId="41">#REF!</definedName>
    <definedName name="yuh" localSheetId="44">#REF!</definedName>
    <definedName name="yuh">#REF!</definedName>
    <definedName name="yyyy" localSheetId="10">#REF!</definedName>
    <definedName name="yyyy" localSheetId="31">#REF!</definedName>
    <definedName name="yyyy">#REF!</definedName>
    <definedName name="Žoklļi" localSheetId="10">#REF!</definedName>
    <definedName name="Žoklļi" localSheetId="31">#REF!</definedName>
    <definedName name="Žoklļi">#REF!</definedName>
    <definedName name="Žokļi" localSheetId="1">{0,1,2,3,4,5,6} + {0;1;2;3;4;5}*7</definedName>
    <definedName name="Žokļi" localSheetId="5">{0,1,2,3,4,5,6} + {0;1;2;3;4;5}*7</definedName>
    <definedName name="Žokļi" localSheetId="6">{0,1,2,3,4,5,6} + {0;1;2;3;4;5}*7</definedName>
    <definedName name="Žokļi" localSheetId="7">{0,1,2,3,4,5,6} + {0;1;2;3;4;5}*7</definedName>
    <definedName name="Žokļi" localSheetId="9">{0,1,2,3,4,5,6} + {0;1;2;3;4;5}*7</definedName>
    <definedName name="Žokļi" localSheetId="10">{0,1,2,3,4,5,6} + {0;1;2;3;4;5}*7</definedName>
    <definedName name="Žokļi" localSheetId="11">{0,1,2,3,4,5,6} + {0;1;2;3;4;5}*7</definedName>
    <definedName name="Žokļi" localSheetId="20">{0,1,2,3,4,5,6} + {0;1;2;3;4;5}*7</definedName>
    <definedName name="Žokļi" localSheetId="21">{0,1,2,3,4,5,6} + {0;1;2;3;4;5}*7</definedName>
    <definedName name="Žokļi" localSheetId="12">{0,1,2,3,4,5,6} + {0;1;2;3;4;5}*7</definedName>
    <definedName name="Žokļi" localSheetId="13">{0,1,2,3,4,5,6} + {0;1;2;3;4;5}*7</definedName>
    <definedName name="Žokļi" localSheetId="14">{0,1,2,3,4,5,6} + {0;1;2;3;4;5}*7</definedName>
    <definedName name="Žokļi" localSheetId="15">{0,1,2,3,4,5,6} + {0;1;2;3;4;5}*7</definedName>
    <definedName name="Žokļi" localSheetId="17">{0,1,2,3,4,5,6} + {0;1;2;3;4;5}*7</definedName>
    <definedName name="Žokļi" localSheetId="18">{0,1,2,3,4,5,6} + {0;1;2;3;4;5}*7</definedName>
    <definedName name="Žokļi" localSheetId="22">{0,1,2,3,4,5,6} + {0;1;2;3;4;5}*7</definedName>
    <definedName name="Žokļi" localSheetId="25">{0,1,2,3,4,5,6} + {0;1;2;3;4;5}*7</definedName>
    <definedName name="Žokļi" localSheetId="26">{0,1,2,3,4,5,6} + {0;1;2;3;4;5}*7</definedName>
    <definedName name="Žokļi" localSheetId="29">{0,1,2,3,4,5,6} + {0;1;2;3;4;5}*7</definedName>
    <definedName name="Žokļi" localSheetId="31">{0,1,2,3,4,5,6} + {0;1;2;3;4;5}*7</definedName>
    <definedName name="Žokļi" localSheetId="35">{0,1,2,3,4,5,6} + {0;1;2;3;4;5}*7</definedName>
    <definedName name="Žokļi" localSheetId="36">{0,1,2,3,4,5,6} + {0;1;2;3;4;5}*7</definedName>
    <definedName name="Žokļi" localSheetId="37">{0,1,2,3,4,5,6} + {0;1;2;3;4;5}*7</definedName>
    <definedName name="Žokļi" localSheetId="38">{0,1,2,3,4,5,6} + {0;1;2;3;4;5}*7</definedName>
    <definedName name="Žokļi" localSheetId="39">{0,1,2,3,4,5,6} + {0;1;2;3;4;5}*7</definedName>
    <definedName name="Žokļi" localSheetId="41">{0,1,2,3,4,5,6} + {0;1;2;3;4;5}*7</definedName>
    <definedName name="Žokļi" localSheetId="43">{0,1,2,3,4,5,6} + {0;1;2;3;4;5}*7</definedName>
    <definedName name="Žokļi" localSheetId="44">{0,1,2,3,4,5,6} + {0;1;2;3;4;5}*7</definedName>
    <definedName name="Žokļi" localSheetId="45">{0,1,2,3,4,5,6} + {0;1;2;3;4;5}*7</definedName>
    <definedName name="Žokļi">{0,1,2,3,4,5,6} + {0;1;2;3;4;5}*7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4" i="1" l="1"/>
  <c r="M4" i="1"/>
  <c r="L4" i="1"/>
  <c r="O5" i="1"/>
  <c r="M5" i="1"/>
  <c r="L5" i="1"/>
  <c r="O7" i="1"/>
  <c r="M7" i="1"/>
  <c r="M8" i="1"/>
  <c r="O8" i="1"/>
  <c r="L7" i="1"/>
  <c r="L8" i="1"/>
  <c r="O17" i="1"/>
  <c r="M17" i="1"/>
  <c r="L17" i="1"/>
  <c r="O14" i="1"/>
  <c r="M14" i="1"/>
  <c r="L14" i="1"/>
  <c r="K8" i="1"/>
  <c r="H10" i="1"/>
  <c r="I10" i="1"/>
  <c r="J10" i="1"/>
  <c r="K10" i="1"/>
  <c r="L10" i="1"/>
  <c r="M10" i="1"/>
  <c r="N10" i="1"/>
  <c r="O10" i="1"/>
  <c r="G10" i="1"/>
  <c r="H82" i="1"/>
  <c r="I82" i="1"/>
  <c r="J82" i="1"/>
  <c r="K82" i="1"/>
  <c r="L82" i="1"/>
  <c r="M82" i="1"/>
  <c r="O82" i="1"/>
  <c r="G82" i="1"/>
  <c r="M100" i="1"/>
  <c r="N100" i="1"/>
  <c r="O100" i="1"/>
  <c r="L100" i="1"/>
  <c r="K100" i="1"/>
  <c r="H10" i="81"/>
  <c r="C5" i="81" s="1"/>
  <c r="G10" i="81"/>
  <c r="B5" i="81" s="1"/>
  <c r="D5" i="81"/>
  <c r="E5" i="81" s="1"/>
  <c r="H14" i="1"/>
  <c r="I14" i="1"/>
  <c r="J14" i="1"/>
  <c r="G14" i="1"/>
  <c r="G12" i="1"/>
  <c r="O157" i="1"/>
  <c r="M157" i="1"/>
  <c r="N157" i="1"/>
  <c r="L157" i="1"/>
  <c r="K157" i="1"/>
  <c r="O155" i="1"/>
  <c r="L155" i="1"/>
  <c r="M155" i="1"/>
  <c r="N155" i="1"/>
  <c r="K155" i="1"/>
  <c r="G13" i="1"/>
  <c r="H150" i="1"/>
  <c r="H144" i="1" s="1"/>
  <c r="I150" i="1"/>
  <c r="I144" i="1" s="1"/>
  <c r="J150" i="1"/>
  <c r="J144" i="1" s="1"/>
  <c r="G150" i="1"/>
  <c r="G144" i="1" s="1"/>
  <c r="K142" i="1"/>
  <c r="K139" i="1"/>
  <c r="K132" i="1" s="1"/>
  <c r="O139" i="1"/>
  <c r="L139" i="1"/>
  <c r="M139" i="1"/>
  <c r="N139" i="1"/>
  <c r="H16" i="1"/>
  <c r="I16" i="1"/>
  <c r="J16" i="1"/>
  <c r="K16" i="1"/>
  <c r="L16" i="1"/>
  <c r="M16" i="1"/>
  <c r="O16" i="1"/>
  <c r="G16" i="1"/>
  <c r="H15" i="1"/>
  <c r="I15" i="1"/>
  <c r="J15" i="1"/>
  <c r="K15" i="1"/>
  <c r="L15" i="1"/>
  <c r="M15" i="1"/>
  <c r="O15" i="1"/>
  <c r="G15" i="1"/>
  <c r="H13" i="1"/>
  <c r="I13" i="1"/>
  <c r="J13" i="1"/>
  <c r="H12" i="1"/>
  <c r="I12" i="1"/>
  <c r="J12" i="1"/>
  <c r="K12" i="1"/>
  <c r="H11" i="1"/>
  <c r="I11" i="1"/>
  <c r="J11" i="1"/>
  <c r="G11" i="1"/>
  <c r="K150" i="1" l="1"/>
  <c r="H17" i="1" l="1"/>
  <c r="I17" i="1"/>
  <c r="J17" i="1"/>
  <c r="H19" i="1"/>
  <c r="I19" i="1"/>
  <c r="J19" i="1"/>
  <c r="H20" i="1"/>
  <c r="I20" i="1"/>
  <c r="J20" i="1"/>
  <c r="K20" i="1"/>
  <c r="L20" i="1"/>
  <c r="M20" i="1"/>
  <c r="N20" i="1"/>
  <c r="O20" i="1"/>
  <c r="H21" i="1"/>
  <c r="H9" i="1" s="1"/>
  <c r="H6" i="1" s="1"/>
  <c r="I21" i="1"/>
  <c r="I9" i="1" s="1"/>
  <c r="I6" i="1" s="1"/>
  <c r="J21" i="1"/>
  <c r="J9" i="1" s="1"/>
  <c r="J6" i="1" s="1"/>
  <c r="K21" i="1"/>
  <c r="K9" i="1" s="1"/>
  <c r="K6" i="1" s="1"/>
  <c r="L21" i="1"/>
  <c r="L9" i="1" s="1"/>
  <c r="L6" i="1" s="1"/>
  <c r="M21" i="1"/>
  <c r="M9" i="1" s="1"/>
  <c r="M6" i="1" s="1"/>
  <c r="N21" i="1"/>
  <c r="O21" i="1"/>
  <c r="H29" i="1"/>
  <c r="H23" i="1" s="1"/>
  <c r="I29" i="1"/>
  <c r="I23" i="1" s="1"/>
  <c r="J29" i="1"/>
  <c r="J23" i="1" s="1"/>
  <c r="K29" i="1"/>
  <c r="G29" i="1"/>
  <c r="G23" i="1" s="1"/>
  <c r="H55" i="1"/>
  <c r="I55" i="1"/>
  <c r="J55" i="1"/>
  <c r="K55" i="1"/>
  <c r="H66" i="1"/>
  <c r="H65" i="1" s="1"/>
  <c r="I66" i="1"/>
  <c r="I65" i="1" s="1"/>
  <c r="J66" i="1"/>
  <c r="J65" i="1" s="1"/>
  <c r="G66" i="1"/>
  <c r="H120" i="1"/>
  <c r="I120" i="1"/>
  <c r="J120" i="1"/>
  <c r="G120" i="1"/>
  <c r="H132" i="1"/>
  <c r="I132" i="1"/>
  <c r="J132" i="1"/>
  <c r="H176" i="1"/>
  <c r="H143" i="1" s="1"/>
  <c r="I176" i="1"/>
  <c r="J176" i="1"/>
  <c r="J143" i="1" s="1"/>
  <c r="K176" i="1"/>
  <c r="G176" i="1"/>
  <c r="O179" i="1"/>
  <c r="O176" i="1" s="1"/>
  <c r="M179" i="1"/>
  <c r="M176" i="1" s="1"/>
  <c r="N179" i="1"/>
  <c r="N176" i="1" s="1"/>
  <c r="L179" i="1"/>
  <c r="L176" i="1" s="1"/>
  <c r="O169" i="1"/>
  <c r="M169" i="1"/>
  <c r="N169" i="1"/>
  <c r="L169" i="1"/>
  <c r="O162" i="1"/>
  <c r="L162" i="1"/>
  <c r="M162" i="1"/>
  <c r="N162" i="1"/>
  <c r="C6" i="31"/>
  <c r="G21" i="1"/>
  <c r="G20" i="1"/>
  <c r="O137" i="1"/>
  <c r="M137" i="1"/>
  <c r="N137" i="1"/>
  <c r="L137" i="1"/>
  <c r="O136" i="1"/>
  <c r="O132" i="1" s="1"/>
  <c r="M136" i="1"/>
  <c r="N136" i="1"/>
  <c r="L136" i="1"/>
  <c r="G17" i="1"/>
  <c r="O93" i="1"/>
  <c r="K93" i="1"/>
  <c r="L93" i="1"/>
  <c r="M93" i="1"/>
  <c r="N93" i="1"/>
  <c r="O95" i="1"/>
  <c r="O94" i="1"/>
  <c r="L95" i="1"/>
  <c r="M95" i="1"/>
  <c r="N95" i="1"/>
  <c r="K95" i="1"/>
  <c r="L94" i="1"/>
  <c r="M94" i="1"/>
  <c r="N94" i="1"/>
  <c r="K94" i="1"/>
  <c r="G132" i="1"/>
  <c r="O142" i="1"/>
  <c r="L142" i="1"/>
  <c r="M142" i="1"/>
  <c r="N142" i="1"/>
  <c r="D5" i="79"/>
  <c r="E5" i="79" s="1"/>
  <c r="B5" i="79"/>
  <c r="E7" i="11"/>
  <c r="D7" i="11"/>
  <c r="C8" i="11"/>
  <c r="D8" i="11"/>
  <c r="E8" i="11"/>
  <c r="C7" i="11"/>
  <c r="N30" i="78"/>
  <c r="S30" i="78" s="1"/>
  <c r="S29" i="78" s="1"/>
  <c r="U29" i="78"/>
  <c r="R29" i="78"/>
  <c r="P29" i="78"/>
  <c r="N29" i="78"/>
  <c r="M29" i="78"/>
  <c r="K29" i="78"/>
  <c r="I29" i="78"/>
  <c r="H29" i="78"/>
  <c r="G23" i="78"/>
  <c r="H23" i="78" s="1"/>
  <c r="H24" i="78" s="1"/>
  <c r="E23" i="78"/>
  <c r="AC17" i="78"/>
  <c r="AA17" i="78"/>
  <c r="J17" i="78"/>
  <c r="V17" i="78" s="1"/>
  <c r="G17" i="78"/>
  <c r="J9" i="78"/>
  <c r="H17" i="78" s="1"/>
  <c r="I9" i="78"/>
  <c r="H9" i="78"/>
  <c r="F17" i="78" s="1"/>
  <c r="G19" i="1"/>
  <c r="O99" i="1"/>
  <c r="O19" i="1" s="1"/>
  <c r="L99" i="1"/>
  <c r="L19" i="1" s="1"/>
  <c r="M99" i="1"/>
  <c r="M19" i="1" s="1"/>
  <c r="N99" i="1"/>
  <c r="N19" i="1" s="1"/>
  <c r="K99" i="1"/>
  <c r="K19" i="1" s="1"/>
  <c r="H82" i="77"/>
  <c r="G82" i="77"/>
  <c r="H81" i="77"/>
  <c r="H80" i="77" s="1"/>
  <c r="G81" i="77"/>
  <c r="G80" i="77"/>
  <c r="F80" i="77"/>
  <c r="E80" i="77"/>
  <c r="D80" i="77"/>
  <c r="C80" i="77"/>
  <c r="H79" i="77"/>
  <c r="G79" i="77"/>
  <c r="H78" i="77"/>
  <c r="G78" i="77"/>
  <c r="F78" i="77"/>
  <c r="E78" i="77"/>
  <c r="D78" i="77"/>
  <c r="C78" i="77"/>
  <c r="H77" i="77"/>
  <c r="G77" i="77"/>
  <c r="H76" i="77"/>
  <c r="G76" i="77"/>
  <c r="H75" i="77"/>
  <c r="G75" i="77"/>
  <c r="G73" i="77" s="1"/>
  <c r="H74" i="77"/>
  <c r="G74" i="77"/>
  <c r="F73" i="77"/>
  <c r="E73" i="77"/>
  <c r="D73" i="77"/>
  <c r="C73" i="77"/>
  <c r="H72" i="77"/>
  <c r="H71" i="77" s="1"/>
  <c r="G72" i="77"/>
  <c r="G71" i="77" s="1"/>
  <c r="F71" i="77"/>
  <c r="F70" i="77" s="1"/>
  <c r="E71" i="77"/>
  <c r="E70" i="77" s="1"/>
  <c r="D71" i="77"/>
  <c r="C71" i="77"/>
  <c r="D70" i="77"/>
  <c r="C70" i="77"/>
  <c r="H69" i="77"/>
  <c r="G69" i="77"/>
  <c r="G67" i="77" s="1"/>
  <c r="H68" i="77"/>
  <c r="H67" i="77" s="1"/>
  <c r="G68" i="77"/>
  <c r="F67" i="77"/>
  <c r="E67" i="77"/>
  <c r="D67" i="77"/>
  <c r="C67" i="77"/>
  <c r="H66" i="77"/>
  <c r="G66" i="77"/>
  <c r="H65" i="77"/>
  <c r="G65" i="77"/>
  <c r="H64" i="77"/>
  <c r="H63" i="77" s="1"/>
  <c r="G64" i="77"/>
  <c r="G63" i="77" s="1"/>
  <c r="F63" i="77"/>
  <c r="E63" i="77"/>
  <c r="D63" i="77"/>
  <c r="C63" i="77"/>
  <c r="H62" i="77"/>
  <c r="G62" i="77"/>
  <c r="H61" i="77"/>
  <c r="G61" i="77"/>
  <c r="G60" i="77" s="1"/>
  <c r="F60" i="77"/>
  <c r="E60" i="77"/>
  <c r="D60" i="77"/>
  <c r="C60" i="77"/>
  <c r="H59" i="77"/>
  <c r="G59" i="77"/>
  <c r="H58" i="77"/>
  <c r="G58" i="77"/>
  <c r="H57" i="77"/>
  <c r="F57" i="77"/>
  <c r="E57" i="77"/>
  <c r="D57" i="77"/>
  <c r="C57" i="77"/>
  <c r="H56" i="77"/>
  <c r="G56" i="77"/>
  <c r="H55" i="77"/>
  <c r="G55" i="77"/>
  <c r="H54" i="77"/>
  <c r="G54" i="77"/>
  <c r="F53" i="77"/>
  <c r="E53" i="77"/>
  <c r="D53" i="77"/>
  <c r="C53" i="77"/>
  <c r="H52" i="77"/>
  <c r="H51" i="77" s="1"/>
  <c r="G52" i="77"/>
  <c r="G51" i="77" s="1"/>
  <c r="F51" i="77"/>
  <c r="F50" i="77" s="1"/>
  <c r="E51" i="77"/>
  <c r="D51" i="77"/>
  <c r="D50" i="77" s="1"/>
  <c r="C51" i="77"/>
  <c r="E50" i="77"/>
  <c r="C50" i="77"/>
  <c r="H49" i="77"/>
  <c r="G49" i="77"/>
  <c r="H48" i="77"/>
  <c r="G48" i="77"/>
  <c r="H47" i="77"/>
  <c r="G47" i="77"/>
  <c r="H46" i="77"/>
  <c r="G46" i="77"/>
  <c r="H45" i="77"/>
  <c r="G45" i="77"/>
  <c r="H44" i="77"/>
  <c r="G44" i="77"/>
  <c r="H43" i="77"/>
  <c r="G43" i="77"/>
  <c r="H42" i="77"/>
  <c r="G42" i="77"/>
  <c r="H41" i="77"/>
  <c r="G41" i="77"/>
  <c r="H40" i="77"/>
  <c r="G40" i="77"/>
  <c r="H39" i="77"/>
  <c r="G39" i="77"/>
  <c r="H38" i="77"/>
  <c r="G38" i="77"/>
  <c r="H37" i="77"/>
  <c r="G37" i="77"/>
  <c r="H36" i="77"/>
  <c r="G36" i="77"/>
  <c r="H35" i="77"/>
  <c r="H34" i="77"/>
  <c r="G34" i="77"/>
  <c r="H33" i="77"/>
  <c r="G33" i="77"/>
  <c r="F32" i="77"/>
  <c r="E32" i="77"/>
  <c r="D32" i="77"/>
  <c r="C32" i="77"/>
  <c r="H31" i="77"/>
  <c r="G31" i="77"/>
  <c r="H30" i="77"/>
  <c r="G30" i="77"/>
  <c r="G28" i="77" s="1"/>
  <c r="H29" i="77"/>
  <c r="G29" i="77"/>
  <c r="F28" i="77"/>
  <c r="E28" i="77"/>
  <c r="D28" i="77"/>
  <c r="C28" i="77"/>
  <c r="C27" i="77" s="1"/>
  <c r="H26" i="77"/>
  <c r="G26" i="77"/>
  <c r="G23" i="77" s="1"/>
  <c r="H25" i="77"/>
  <c r="G25" i="77"/>
  <c r="H24" i="77"/>
  <c r="G24" i="77"/>
  <c r="F23" i="77"/>
  <c r="E23" i="77"/>
  <c r="D23" i="77"/>
  <c r="C23" i="77"/>
  <c r="H22" i="77"/>
  <c r="G22" i="77"/>
  <c r="H21" i="77"/>
  <c r="G21" i="77"/>
  <c r="G20" i="77" s="1"/>
  <c r="F20" i="77"/>
  <c r="F19" i="77" s="1"/>
  <c r="E20" i="77"/>
  <c r="E19" i="77" s="1"/>
  <c r="D20" i="77"/>
  <c r="D19" i="77" s="1"/>
  <c r="C20" i="77"/>
  <c r="H18" i="77"/>
  <c r="G18" i="77"/>
  <c r="H17" i="77"/>
  <c r="G17" i="77"/>
  <c r="H16" i="77"/>
  <c r="G16" i="77"/>
  <c r="H15" i="77"/>
  <c r="G15" i="77"/>
  <c r="H14" i="77"/>
  <c r="G14" i="77"/>
  <c r="F13" i="77"/>
  <c r="E13" i="77"/>
  <c r="D13" i="77"/>
  <c r="C13" i="77"/>
  <c r="H12" i="77"/>
  <c r="H11" i="77" s="1"/>
  <c r="G12" i="77"/>
  <c r="D12" i="77"/>
  <c r="F11" i="77"/>
  <c r="E11" i="77"/>
  <c r="D11" i="77"/>
  <c r="C11" i="77"/>
  <c r="O88" i="1"/>
  <c r="L88" i="1"/>
  <c r="M88" i="1"/>
  <c r="N88" i="1"/>
  <c r="K88" i="1"/>
  <c r="O87" i="1"/>
  <c r="L87" i="1"/>
  <c r="M87" i="1"/>
  <c r="N87" i="1"/>
  <c r="K87" i="1"/>
  <c r="O86" i="1"/>
  <c r="L86" i="1"/>
  <c r="M86" i="1"/>
  <c r="N86" i="1"/>
  <c r="K86" i="1"/>
  <c r="K11" i="1" s="1"/>
  <c r="E14" i="75"/>
  <c r="F14" i="75" s="1"/>
  <c r="G14" i="75" s="1"/>
  <c r="D14" i="75"/>
  <c r="F10" i="75"/>
  <c r="G10" i="75" s="1"/>
  <c r="E10" i="75"/>
  <c r="D10" i="75"/>
  <c r="C5" i="75"/>
  <c r="B5" i="75"/>
  <c r="B4" i="75"/>
  <c r="B6" i="75" s="1"/>
  <c r="O85" i="1"/>
  <c r="L85" i="1"/>
  <c r="M85" i="1"/>
  <c r="N85" i="1"/>
  <c r="K85" i="1"/>
  <c r="K9" i="74"/>
  <c r="J9" i="74"/>
  <c r="F9" i="74"/>
  <c r="E9" i="74"/>
  <c r="G9" i="74" s="1"/>
  <c r="J23" i="73"/>
  <c r="I23" i="73"/>
  <c r="G23" i="73"/>
  <c r="H23" i="73" s="1"/>
  <c r="L23" i="73" s="1"/>
  <c r="F23" i="73"/>
  <c r="J22" i="73"/>
  <c r="I22" i="73"/>
  <c r="G22" i="73"/>
  <c r="H22" i="73" s="1"/>
  <c r="L22" i="73" s="1"/>
  <c r="F22" i="73"/>
  <c r="J21" i="73"/>
  <c r="I21" i="73"/>
  <c r="G21" i="73"/>
  <c r="H21" i="73" s="1"/>
  <c r="L21" i="73" s="1"/>
  <c r="F21" i="73"/>
  <c r="J20" i="73"/>
  <c r="I20" i="73"/>
  <c r="G20" i="73"/>
  <c r="H20" i="73" s="1"/>
  <c r="L20" i="73" s="1"/>
  <c r="F20" i="73"/>
  <c r="J19" i="73"/>
  <c r="I19" i="73"/>
  <c r="G19" i="73"/>
  <c r="H19" i="73" s="1"/>
  <c r="L19" i="73" s="1"/>
  <c r="F19" i="73"/>
  <c r="J18" i="73"/>
  <c r="I18" i="73"/>
  <c r="G18" i="73"/>
  <c r="H18" i="73" s="1"/>
  <c r="L18" i="73" s="1"/>
  <c r="F18" i="73"/>
  <c r="J17" i="73"/>
  <c r="I17" i="73"/>
  <c r="G17" i="73"/>
  <c r="H17" i="73" s="1"/>
  <c r="L17" i="73" s="1"/>
  <c r="F17" i="73"/>
  <c r="J16" i="73"/>
  <c r="I16" i="73"/>
  <c r="G16" i="73"/>
  <c r="H16" i="73" s="1"/>
  <c r="L16" i="73" s="1"/>
  <c r="F16" i="73"/>
  <c r="J15" i="73"/>
  <c r="I15" i="73"/>
  <c r="G15" i="73"/>
  <c r="H15" i="73" s="1"/>
  <c r="L15" i="73" s="1"/>
  <c r="F15" i="73"/>
  <c r="J14" i="73"/>
  <c r="I14" i="73"/>
  <c r="G14" i="73"/>
  <c r="G13" i="73" s="1"/>
  <c r="F14" i="73"/>
  <c r="F13" i="73"/>
  <c r="E13" i="73"/>
  <c r="D13" i="73"/>
  <c r="C13" i="73"/>
  <c r="B13" i="73"/>
  <c r="E7" i="73"/>
  <c r="D7" i="73"/>
  <c r="C7" i="73"/>
  <c r="B7" i="73"/>
  <c r="F28" i="72"/>
  <c r="G26" i="72"/>
  <c r="G25" i="72"/>
  <c r="G24" i="72"/>
  <c r="G23" i="72"/>
  <c r="G22" i="72"/>
  <c r="G21" i="72"/>
  <c r="G20" i="72"/>
  <c r="G28" i="72" s="1"/>
  <c r="F16" i="72"/>
  <c r="G15" i="72"/>
  <c r="G14" i="72"/>
  <c r="G12" i="72"/>
  <c r="G11" i="72"/>
  <c r="G10" i="72"/>
  <c r="G9" i="72"/>
  <c r="G16" i="72" s="1"/>
  <c r="D9" i="72"/>
  <c r="O84" i="1"/>
  <c r="L84" i="1"/>
  <c r="M84" i="1"/>
  <c r="N84" i="1"/>
  <c r="K84" i="1"/>
  <c r="O83" i="1"/>
  <c r="L83" i="1"/>
  <c r="M83" i="1"/>
  <c r="N83" i="1"/>
  <c r="K83" i="1"/>
  <c r="I13" i="71"/>
  <c r="G13" i="71"/>
  <c r="E13" i="71"/>
  <c r="I12" i="71"/>
  <c r="G12" i="71"/>
  <c r="E12" i="71"/>
  <c r="C12" i="71"/>
  <c r="I11" i="71"/>
  <c r="G11" i="71"/>
  <c r="E11" i="71"/>
  <c r="C11" i="71"/>
  <c r="I10" i="71"/>
  <c r="G10" i="71"/>
  <c r="E10" i="71"/>
  <c r="C10" i="71"/>
  <c r="C14" i="71" s="1"/>
  <c r="L21" i="70"/>
  <c r="K21" i="70"/>
  <c r="J21" i="70" s="1"/>
  <c r="H16" i="70"/>
  <c r="H21" i="70" s="1"/>
  <c r="G16" i="70"/>
  <c r="G21" i="70" s="1"/>
  <c r="F16" i="70"/>
  <c r="F21" i="70" s="1"/>
  <c r="B7" i="70"/>
  <c r="O70" i="1"/>
  <c r="L70" i="1"/>
  <c r="M70" i="1"/>
  <c r="N70" i="1"/>
  <c r="K70" i="1"/>
  <c r="H11" i="69"/>
  <c r="H10" i="69"/>
  <c r="H9" i="69"/>
  <c r="H12" i="69" s="1"/>
  <c r="O9" i="1" l="1"/>
  <c r="O6" i="1" s="1"/>
  <c r="N9" i="1"/>
  <c r="N6" i="1" s="1"/>
  <c r="L132" i="1"/>
  <c r="M132" i="1"/>
  <c r="I143" i="1"/>
  <c r="K13" i="1"/>
  <c r="K66" i="1"/>
  <c r="K65" i="1" s="1"/>
  <c r="G143" i="1"/>
  <c r="G24" i="78"/>
  <c r="O17" i="78"/>
  <c r="Y17" i="78" s="1"/>
  <c r="N17" i="78"/>
  <c r="X17" i="78" s="1"/>
  <c r="I17" i="78"/>
  <c r="U17" i="78" s="1"/>
  <c r="T17" i="78"/>
  <c r="P17" i="78"/>
  <c r="D27" i="77"/>
  <c r="H32" i="77"/>
  <c r="G57" i="77"/>
  <c r="H73" i="77"/>
  <c r="H13" i="77"/>
  <c r="E27" i="77"/>
  <c r="E10" i="77" s="1"/>
  <c r="H60" i="77"/>
  <c r="H23" i="77"/>
  <c r="G32" i="77"/>
  <c r="G27" i="77" s="1"/>
  <c r="G53" i="77"/>
  <c r="G50" i="77" s="1"/>
  <c r="D10" i="77"/>
  <c r="G13" i="77"/>
  <c r="G10" i="77" s="1"/>
  <c r="C19" i="77"/>
  <c r="H20" i="77"/>
  <c r="H28" i="77"/>
  <c r="H27" i="77" s="1"/>
  <c r="F27" i="77"/>
  <c r="H53" i="77"/>
  <c r="H50" i="77" s="1"/>
  <c r="F10" i="77"/>
  <c r="G19" i="77"/>
  <c r="G70" i="77"/>
  <c r="C10" i="77"/>
  <c r="H19" i="77"/>
  <c r="H70" i="77"/>
  <c r="C4" i="75"/>
  <c r="L9" i="74"/>
  <c r="H9" i="74"/>
  <c r="M22" i="73"/>
  <c r="R22" i="73" s="1"/>
  <c r="Q22" i="73"/>
  <c r="S22" i="73" s="1"/>
  <c r="K22" i="73"/>
  <c r="P22" i="73" s="1"/>
  <c r="M16" i="73"/>
  <c r="R16" i="73" s="1"/>
  <c r="K16" i="73"/>
  <c r="P16" i="73" s="1"/>
  <c r="Q16" i="73"/>
  <c r="S16" i="73" s="1"/>
  <c r="M18" i="73"/>
  <c r="R18" i="73" s="1"/>
  <c r="Q18" i="73"/>
  <c r="S18" i="73" s="1"/>
  <c r="K18" i="73"/>
  <c r="P18" i="73" s="1"/>
  <c r="M20" i="73"/>
  <c r="R20" i="73" s="1"/>
  <c r="Q20" i="73"/>
  <c r="S20" i="73" s="1"/>
  <c r="K20" i="73"/>
  <c r="P20" i="73" s="1"/>
  <c r="M15" i="73"/>
  <c r="R15" i="73" s="1"/>
  <c r="K15" i="73"/>
  <c r="P15" i="73" s="1"/>
  <c r="Q15" i="73"/>
  <c r="S15" i="73" s="1"/>
  <c r="Q17" i="73"/>
  <c r="S17" i="73" s="1"/>
  <c r="M17" i="73"/>
  <c r="R17" i="73" s="1"/>
  <c r="K17" i="73"/>
  <c r="P17" i="73" s="1"/>
  <c r="Q19" i="73"/>
  <c r="S19" i="73" s="1"/>
  <c r="M19" i="73"/>
  <c r="R19" i="73" s="1"/>
  <c r="K19" i="73"/>
  <c r="P19" i="73" s="1"/>
  <c r="M21" i="73"/>
  <c r="R21" i="73" s="1"/>
  <c r="K21" i="73"/>
  <c r="P21" i="73" s="1"/>
  <c r="Q21" i="73"/>
  <c r="S21" i="73" s="1"/>
  <c r="M23" i="73"/>
  <c r="R23" i="73" s="1"/>
  <c r="K23" i="73"/>
  <c r="P23" i="73" s="1"/>
  <c r="Q23" i="73"/>
  <c r="S23" i="73" s="1"/>
  <c r="H14" i="73"/>
  <c r="G29" i="72"/>
  <c r="I14" i="71"/>
  <c r="E5" i="71" s="1"/>
  <c r="E14" i="71"/>
  <c r="B5" i="71" s="1"/>
  <c r="G14" i="71"/>
  <c r="C5" i="71" s="1"/>
  <c r="D5" i="71"/>
  <c r="I21" i="70"/>
  <c r="P21" i="70"/>
  <c r="O21" i="70"/>
  <c r="N21" i="70"/>
  <c r="Q21" i="70" s="1"/>
  <c r="S21" i="70" s="1"/>
  <c r="C11" i="70" s="1"/>
  <c r="C5" i="69"/>
  <c r="E5" i="69"/>
  <c r="I12" i="69"/>
  <c r="B5" i="69" s="1"/>
  <c r="D5" i="69"/>
  <c r="Q17" i="78" l="1"/>
  <c r="Z17" i="78"/>
  <c r="H10" i="77"/>
  <c r="B5" i="77" s="1"/>
  <c r="D5" i="77"/>
  <c r="C5" i="77"/>
  <c r="D4" i="75" a="1"/>
  <c r="D4" i="75" s="1"/>
  <c r="C6" i="75"/>
  <c r="D4" i="74"/>
  <c r="E4" i="74" s="1"/>
  <c r="B4" i="74"/>
  <c r="C4" i="74"/>
  <c r="H13" i="73"/>
  <c r="L14" i="73"/>
  <c r="D4" i="72"/>
  <c r="E4" i="72"/>
  <c r="C4" i="72"/>
  <c r="B4" i="72"/>
  <c r="H11" i="70"/>
  <c r="C6" i="70"/>
  <c r="C5" i="70"/>
  <c r="L78" i="1" s="1"/>
  <c r="D6" i="70" l="1"/>
  <c r="L79" i="1"/>
  <c r="L66" i="1" s="1"/>
  <c r="L65" i="1" s="1"/>
  <c r="AB17" i="78"/>
  <c r="AD17" i="78" s="1"/>
  <c r="S17" i="78"/>
  <c r="D23" i="78" s="1"/>
  <c r="F23" i="78" s="1"/>
  <c r="E5" i="77"/>
  <c r="D6" i="75"/>
  <c r="E4" i="75" a="1"/>
  <c r="E4" i="75" s="1"/>
  <c r="E6" i="75" s="1"/>
  <c r="M14" i="73"/>
  <c r="L13" i="73"/>
  <c r="Q14" i="73"/>
  <c r="K14" i="73"/>
  <c r="D5" i="70"/>
  <c r="M78" i="1" s="1"/>
  <c r="C7" i="70"/>
  <c r="E6" i="70" l="1"/>
  <c r="M79" i="1"/>
  <c r="M66" i="1" s="1"/>
  <c r="M65" i="1" s="1"/>
  <c r="T30" i="78"/>
  <c r="M24" i="78"/>
  <c r="L24" i="78"/>
  <c r="O30" i="78"/>
  <c r="O29" i="78" s="1"/>
  <c r="C6" i="78" s="1"/>
  <c r="J23" i="78"/>
  <c r="J24" i="78" s="1"/>
  <c r="J30" i="78"/>
  <c r="J29" i="78" s="1"/>
  <c r="B6" i="78" s="1"/>
  <c r="N24" i="78"/>
  <c r="G30" i="78" s="1"/>
  <c r="Q13" i="73"/>
  <c r="S14" i="73"/>
  <c r="S13" i="73" s="1"/>
  <c r="B9" i="73" s="1"/>
  <c r="M13" i="73"/>
  <c r="R14" i="73"/>
  <c r="R13" i="73" s="1"/>
  <c r="K13" i="73"/>
  <c r="P14" i="73"/>
  <c r="P13" i="73" s="1"/>
  <c r="E5" i="70"/>
  <c r="D7" i="70"/>
  <c r="E7" i="70" l="1"/>
  <c r="N77" i="1"/>
  <c r="O78" i="1"/>
  <c r="O79" i="1"/>
  <c r="O66" i="1" s="1"/>
  <c r="O65" i="1" s="1"/>
  <c r="N79" i="1"/>
  <c r="Q30" i="78"/>
  <c r="Q29" i="78" s="1"/>
  <c r="L30" i="78"/>
  <c r="L29" i="78" s="1"/>
  <c r="G29" i="78"/>
  <c r="E6" i="78"/>
  <c r="T29" i="78"/>
  <c r="D6" i="78" s="1"/>
  <c r="C9" i="73"/>
  <c r="D9" i="73" s="1"/>
  <c r="E9" i="73" s="1"/>
  <c r="B8" i="73"/>
  <c r="C8" i="73" s="1"/>
  <c r="D8" i="73" s="1"/>
  <c r="E8" i="73" s="1"/>
  <c r="N66" i="1" l="1"/>
  <c r="N65" i="1" s="1"/>
  <c r="H41" i="1"/>
  <c r="H18" i="1" s="1"/>
  <c r="H8" i="1" s="1"/>
  <c r="K27" i="1"/>
  <c r="K23" i="1" s="1"/>
  <c r="O27" i="1" l="1"/>
  <c r="L27" i="1"/>
  <c r="M27" i="1"/>
  <c r="N27" i="1"/>
  <c r="U24" i="68"/>
  <c r="T24" i="68"/>
  <c r="R24" i="68"/>
  <c r="P24" i="68"/>
  <c r="O24" i="68"/>
  <c r="M24" i="68"/>
  <c r="U23" i="68"/>
  <c r="T23" i="68"/>
  <c r="S23" i="68"/>
  <c r="R23" i="68"/>
  <c r="Q23" i="68"/>
  <c r="P23" i="68"/>
  <c r="O23" i="68"/>
  <c r="N23" i="68"/>
  <c r="M23" i="68"/>
  <c r="L23" i="68"/>
  <c r="K23" i="68"/>
  <c r="J23" i="68"/>
  <c r="H23" i="68"/>
  <c r="G23" i="68"/>
  <c r="M18" i="68"/>
  <c r="G24" i="68" s="1"/>
  <c r="L18" i="68"/>
  <c r="K18" i="68"/>
  <c r="G17" i="68"/>
  <c r="G18" i="68" s="1"/>
  <c r="AC12" i="68"/>
  <c r="Z12" i="68"/>
  <c r="Y12" i="68"/>
  <c r="X12" i="68"/>
  <c r="V12" i="68"/>
  <c r="H12" i="68"/>
  <c r="F12" i="68"/>
  <c r="I5" i="68"/>
  <c r="H5" i="68"/>
  <c r="G12" i="68" s="1"/>
  <c r="T12" i="68" s="1"/>
  <c r="G5" i="68"/>
  <c r="H51" i="45"/>
  <c r="I12" i="68" l="1"/>
  <c r="U12" i="68" s="1"/>
  <c r="L24" i="68"/>
  <c r="Q24" i="68"/>
  <c r="AB12" i="68"/>
  <c r="AD12" i="68" s="1"/>
  <c r="Q12" i="68"/>
  <c r="S12" i="68" l="1"/>
  <c r="D17" i="68"/>
  <c r="F17" i="68" s="1"/>
  <c r="I17" i="68" s="1"/>
  <c r="I25" i="68" l="1"/>
  <c r="I23" i="68" s="1"/>
  <c r="I24" i="68"/>
  <c r="I18" i="68"/>
  <c r="B5" i="68" l="1"/>
  <c r="S24" i="68"/>
  <c r="N24" i="68"/>
  <c r="C5" i="68" l="1"/>
  <c r="D5" i="68"/>
  <c r="E5" i="68" s="1"/>
  <c r="I10" i="67" l="1"/>
  <c r="B6" i="67" s="1"/>
  <c r="H10" i="67"/>
  <c r="D6" i="67" s="1"/>
  <c r="D32" i="66"/>
  <c r="C32" i="66"/>
  <c r="B32" i="66"/>
  <c r="D31" i="66"/>
  <c r="C31" i="66"/>
  <c r="B31" i="66"/>
  <c r="J27" i="66"/>
  <c r="H27" i="66"/>
  <c r="F27" i="66"/>
  <c r="I26" i="66"/>
  <c r="G26" i="66"/>
  <c r="E26" i="66"/>
  <c r="D26" i="66"/>
  <c r="I25" i="66"/>
  <c r="G25" i="66"/>
  <c r="E25" i="66"/>
  <c r="D25" i="66"/>
  <c r="I24" i="66"/>
  <c r="G24" i="66"/>
  <c r="E24" i="66"/>
  <c r="D24" i="66"/>
  <c r="I23" i="66"/>
  <c r="G23" i="66"/>
  <c r="E23" i="66"/>
  <c r="D23" i="66"/>
  <c r="I22" i="66"/>
  <c r="G22" i="66"/>
  <c r="E22" i="66"/>
  <c r="D22" i="66"/>
  <c r="I21" i="66"/>
  <c r="G21" i="66"/>
  <c r="E21" i="66"/>
  <c r="D21" i="66"/>
  <c r="I20" i="66"/>
  <c r="G20" i="66"/>
  <c r="E20" i="66"/>
  <c r="D20" i="66"/>
  <c r="I19" i="66"/>
  <c r="G19" i="66"/>
  <c r="E19" i="66"/>
  <c r="D19" i="66"/>
  <c r="I18" i="66"/>
  <c r="G18" i="66"/>
  <c r="E18" i="66"/>
  <c r="D18" i="66"/>
  <c r="I17" i="66"/>
  <c r="G17" i="66"/>
  <c r="E17" i="66"/>
  <c r="D17" i="66"/>
  <c r="I16" i="66"/>
  <c r="G16" i="66"/>
  <c r="E16" i="66"/>
  <c r="D16" i="66"/>
  <c r="I15" i="66"/>
  <c r="G15" i="66"/>
  <c r="E15" i="66"/>
  <c r="D15" i="66"/>
  <c r="I14" i="66"/>
  <c r="G14" i="66"/>
  <c r="E14" i="66"/>
  <c r="D14" i="66"/>
  <c r="I13" i="66"/>
  <c r="G13" i="66"/>
  <c r="G27" i="66" s="1"/>
  <c r="E13" i="66"/>
  <c r="D13" i="66"/>
  <c r="I12" i="66"/>
  <c r="G12" i="66"/>
  <c r="E12" i="66"/>
  <c r="D12" i="66"/>
  <c r="C7" i="66"/>
  <c r="D7" i="66" s="1"/>
  <c r="E7" i="66" s="1"/>
  <c r="O131" i="1"/>
  <c r="L131" i="1"/>
  <c r="M131" i="1"/>
  <c r="N131" i="1"/>
  <c r="K131" i="1"/>
  <c r="O130" i="1"/>
  <c r="L130" i="1"/>
  <c r="M130" i="1"/>
  <c r="N129" i="1"/>
  <c r="K130" i="1"/>
  <c r="K17" i="1" s="1"/>
  <c r="K120" i="1" l="1"/>
  <c r="K14" i="1"/>
  <c r="E6" i="67"/>
  <c r="C6" i="67"/>
  <c r="E27" i="66"/>
  <c r="I27" i="66"/>
  <c r="O164" i="1" l="1"/>
  <c r="M164" i="1"/>
  <c r="L164" i="1"/>
  <c r="K164" i="1"/>
  <c r="H11" i="63"/>
  <c r="G11" i="63"/>
  <c r="F11" i="63"/>
  <c r="E11" i="63"/>
  <c r="D11" i="63"/>
  <c r="C11" i="63"/>
  <c r="H10" i="63"/>
  <c r="H9" i="63"/>
  <c r="G9" i="63"/>
  <c r="F9" i="63"/>
  <c r="D4" i="63"/>
  <c r="E4" i="63" s="1"/>
  <c r="C4" i="63"/>
  <c r="B4" i="63"/>
  <c r="K144" i="1" l="1"/>
  <c r="K143" i="1" s="1"/>
  <c r="J17" i="61" l="1"/>
  <c r="J16" i="61"/>
  <c r="J10" i="61"/>
  <c r="H17" i="61" s="1"/>
  <c r="I10" i="61"/>
  <c r="G17" i="61" s="1"/>
  <c r="H10" i="61"/>
  <c r="F17" i="61" s="1"/>
  <c r="I17" i="61" l="1"/>
  <c r="Q17" i="61" s="1"/>
  <c r="S17" i="61" s="1"/>
  <c r="D22" i="61" s="1"/>
  <c r="P17" i="61"/>
  <c r="O17" i="61"/>
  <c r="N17" i="61"/>
  <c r="F16" i="61"/>
  <c r="G16" i="61"/>
  <c r="H16" i="61"/>
  <c r="N16" i="61" l="1"/>
  <c r="Q16" i="61" s="1"/>
  <c r="S16" i="61" s="1"/>
  <c r="C22" i="61" s="1"/>
  <c r="E22" i="61" s="1"/>
  <c r="O16" i="61"/>
  <c r="I16" i="61"/>
  <c r="P16" i="61"/>
  <c r="B6" i="61" l="1"/>
  <c r="C6" i="61" s="1"/>
  <c r="D6" i="61" s="1"/>
  <c r="E6" i="61" s="1"/>
  <c r="B5" i="61"/>
  <c r="J22" i="61"/>
  <c r="C5" i="61" l="1"/>
  <c r="B7" i="61"/>
  <c r="D5" i="61" l="1"/>
  <c r="C7" i="61"/>
  <c r="E5" i="61" l="1"/>
  <c r="E7" i="61" s="1"/>
  <c r="D7" i="61"/>
  <c r="B13" i="59" l="1"/>
  <c r="F12" i="59"/>
  <c r="E12" i="59"/>
  <c r="D12" i="59"/>
  <c r="F11" i="59"/>
  <c r="F13" i="59" s="1"/>
  <c r="E11" i="59"/>
  <c r="E13" i="59" s="1"/>
  <c r="D11" i="59"/>
  <c r="D13" i="59" s="1"/>
  <c r="E7" i="59"/>
  <c r="E6" i="59"/>
  <c r="D6" i="59"/>
  <c r="C6" i="59"/>
  <c r="B6" i="59"/>
  <c r="E5" i="59"/>
  <c r="D5" i="59"/>
  <c r="D7" i="59" s="1"/>
  <c r="C5" i="59"/>
  <c r="C7" i="59" s="1"/>
  <c r="B5" i="59"/>
  <c r="B7" i="59" s="1"/>
  <c r="H9" i="58"/>
  <c r="G9" i="58"/>
  <c r="F9" i="58"/>
  <c r="E4" i="58"/>
  <c r="D4" i="58"/>
  <c r="C4" i="58"/>
  <c r="B4" i="58"/>
  <c r="L159" i="1" l="1"/>
  <c r="M159" i="1"/>
  <c r="O159" i="1"/>
  <c r="N159" i="1"/>
  <c r="I9" i="3"/>
  <c r="B6" i="3"/>
  <c r="M127" i="1"/>
  <c r="M120" i="1" s="1"/>
  <c r="N127" i="1"/>
  <c r="N120" i="1" s="1"/>
  <c r="O127" i="1"/>
  <c r="O120" i="1" s="1"/>
  <c r="L127" i="1"/>
  <c r="L120" i="1" s="1"/>
  <c r="L115" i="1"/>
  <c r="O115" i="1"/>
  <c r="M115" i="1"/>
  <c r="N115" i="1"/>
  <c r="O113" i="1"/>
  <c r="M113" i="1"/>
  <c r="N113" i="1"/>
  <c r="L113" i="1"/>
  <c r="M112" i="1"/>
  <c r="N112" i="1"/>
  <c r="O112" i="1"/>
  <c r="L112" i="1"/>
  <c r="K111" i="1"/>
  <c r="K81" i="1" s="1"/>
  <c r="K80" i="1" s="1"/>
  <c r="O109" i="1"/>
  <c r="M109" i="1"/>
  <c r="L109" i="1"/>
  <c r="O105" i="1"/>
  <c r="M105" i="1"/>
  <c r="L105" i="1"/>
  <c r="O101" i="1"/>
  <c r="M101" i="1"/>
  <c r="N101" i="1"/>
  <c r="L101" i="1"/>
  <c r="M111" i="1" l="1"/>
  <c r="O111" i="1"/>
  <c r="L111" i="1"/>
  <c r="N92" i="1"/>
  <c r="N82" i="1" s="1"/>
  <c r="M98" i="1"/>
  <c r="M97" i="1"/>
  <c r="O97" i="1" s="1"/>
  <c r="L98" i="1"/>
  <c r="L97" i="1"/>
  <c r="J10" i="39"/>
  <c r="O90" i="1"/>
  <c r="M90" i="1"/>
  <c r="N89" i="1"/>
  <c r="L90" i="1"/>
  <c r="C7" i="29"/>
  <c r="O64" i="1"/>
  <c r="O63" i="1"/>
  <c r="M64" i="1" a="1"/>
  <c r="M64" i="1" s="1"/>
  <c r="M63" i="1" a="1"/>
  <c r="M63" i="1" s="1"/>
  <c r="C7" i="41"/>
  <c r="L64" i="1" s="1"/>
  <c r="C6" i="41"/>
  <c r="L63" i="1"/>
  <c r="O62" i="1"/>
  <c r="O61" i="1"/>
  <c r="M62" i="1"/>
  <c r="N62" i="1"/>
  <c r="M61" i="1"/>
  <c r="N61" i="1"/>
  <c r="L62" i="1"/>
  <c r="L61" i="1"/>
  <c r="O59" i="1"/>
  <c r="O58" i="1"/>
  <c r="M59" i="1"/>
  <c r="N59" i="1"/>
  <c r="M58" i="1"/>
  <c r="N58" i="1"/>
  <c r="L59" i="1"/>
  <c r="L58" i="1"/>
  <c r="O57" i="1"/>
  <c r="O12" i="1" s="1"/>
  <c r="O56" i="1"/>
  <c r="M57" i="1"/>
  <c r="N57" i="1"/>
  <c r="M56" i="1"/>
  <c r="N56" i="1"/>
  <c r="L57" i="1"/>
  <c r="L12" i="1" s="1"/>
  <c r="L56" i="1"/>
  <c r="L38" i="1"/>
  <c r="O38" i="1"/>
  <c r="M38" i="1"/>
  <c r="N38" i="1"/>
  <c r="O33" i="1"/>
  <c r="O31" i="1"/>
  <c r="O30" i="1"/>
  <c r="M30" i="1"/>
  <c r="N31" i="1"/>
  <c r="N14" i="1" s="1"/>
  <c r="M33" i="1"/>
  <c r="N32" i="1"/>
  <c r="M31" i="1"/>
  <c r="L33" i="1"/>
  <c r="L31" i="1"/>
  <c r="L30" i="1"/>
  <c r="O11" i="1" l="1"/>
  <c r="O55" i="1"/>
  <c r="N29" i="1"/>
  <c r="N23" i="1" s="1"/>
  <c r="M29" i="1"/>
  <c r="M23" i="1" s="1"/>
  <c r="L11" i="1"/>
  <c r="L55" i="1"/>
  <c r="O98" i="1"/>
  <c r="L29" i="1"/>
  <c r="L23" i="1" s="1"/>
  <c r="O29" i="1"/>
  <c r="O23" i="1" s="1"/>
  <c r="N11" i="1"/>
  <c r="N55" i="1"/>
  <c r="M11" i="1"/>
  <c r="M55" i="1"/>
  <c r="N12" i="1"/>
  <c r="M12" i="1"/>
  <c r="H9" i="3"/>
  <c r="E9" i="3"/>
  <c r="C5" i="28"/>
  <c r="C29" i="57" l="1"/>
  <c r="E12" i="57"/>
  <c r="C7" i="57" s="1"/>
  <c r="D12" i="57"/>
  <c r="C30" i="57" l="1"/>
  <c r="C8" i="57"/>
  <c r="D8" i="57" l="1"/>
  <c r="C31" i="57"/>
  <c r="D7" i="57"/>
  <c r="C32" i="57"/>
  <c r="E8" i="57" l="1"/>
  <c r="E7" i="57"/>
  <c r="H111" i="1"/>
  <c r="H81" i="1" s="1"/>
  <c r="I111" i="1"/>
  <c r="I81" i="1" s="1"/>
  <c r="J111" i="1"/>
  <c r="J81" i="1" s="1"/>
  <c r="N111" i="1"/>
  <c r="G111" i="1"/>
  <c r="G81" i="1" s="1"/>
  <c r="G55" i="1"/>
  <c r="H49" i="1"/>
  <c r="I49" i="1"/>
  <c r="J49" i="1"/>
  <c r="K49" i="1"/>
  <c r="L49" i="1"/>
  <c r="M49" i="1"/>
  <c r="N49" i="1"/>
  <c r="O49" i="1"/>
  <c r="G49" i="1"/>
  <c r="G9" i="1"/>
  <c r="C6" i="13"/>
  <c r="K45" i="1" l="1"/>
  <c r="G65" i="1"/>
  <c r="L45" i="1"/>
  <c r="H45" i="1"/>
  <c r="G45" i="1"/>
  <c r="D15" i="55"/>
  <c r="E15" i="55" s="1"/>
  <c r="D11" i="55"/>
  <c r="E11" i="55" s="1"/>
  <c r="F11" i="55" s="1"/>
  <c r="G11" i="55" l="1"/>
  <c r="B6" i="55" s="1"/>
  <c r="F15" i="55"/>
  <c r="G15" i="55" s="1"/>
  <c r="C6" i="55" s="1"/>
  <c r="D6" i="55" l="1"/>
  <c r="H80" i="1" l="1"/>
  <c r="I80" i="1"/>
  <c r="G6" i="1"/>
  <c r="N133" i="1"/>
  <c r="N132" i="1" s="1"/>
  <c r="I45" i="1"/>
  <c r="J45" i="1"/>
  <c r="M45" i="1"/>
  <c r="N45" i="1"/>
  <c r="O45" i="1"/>
  <c r="I41" i="1"/>
  <c r="I18" i="1" s="1"/>
  <c r="I8" i="1" s="1"/>
  <c r="J41" i="1"/>
  <c r="J18" i="1" s="1"/>
  <c r="J8" i="1" s="1"/>
  <c r="K41" i="1"/>
  <c r="L41" i="1"/>
  <c r="M41" i="1"/>
  <c r="M18" i="1" s="1"/>
  <c r="N41" i="1"/>
  <c r="N18" i="1" s="1"/>
  <c r="O41" i="1"/>
  <c r="O18" i="1" s="1"/>
  <c r="G41" i="1"/>
  <c r="H34" i="48"/>
  <c r="I34" i="48"/>
  <c r="K34" i="48"/>
  <c r="C9" i="48" s="1"/>
  <c r="L34" i="48"/>
  <c r="C10" i="48" s="1"/>
  <c r="M34" i="48"/>
  <c r="N34" i="48"/>
  <c r="P34" i="48"/>
  <c r="Q34" i="48"/>
  <c r="R34" i="48"/>
  <c r="S34" i="48"/>
  <c r="U34" i="48"/>
  <c r="V34" i="48"/>
  <c r="F26" i="48"/>
  <c r="L26" i="48"/>
  <c r="D27" i="48"/>
  <c r="F27" i="48"/>
  <c r="G27" i="48"/>
  <c r="D28" i="48"/>
  <c r="F28" i="48"/>
  <c r="L29" i="48"/>
  <c r="M29" i="48"/>
  <c r="N29" i="48"/>
  <c r="K16" i="48"/>
  <c r="W16" i="48"/>
  <c r="AD16" i="48"/>
  <c r="K17" i="48"/>
  <c r="W17" i="48"/>
  <c r="AD17" i="48"/>
  <c r="C6" i="48"/>
  <c r="E6" i="48" s="1"/>
  <c r="D6" i="48"/>
  <c r="C7" i="48"/>
  <c r="D7" i="48" s="1"/>
  <c r="E7" i="48"/>
  <c r="I7" i="48"/>
  <c r="J7" i="48"/>
  <c r="K7" i="48"/>
  <c r="I17" i="48" s="1"/>
  <c r="C8" i="28"/>
  <c r="C7" i="14"/>
  <c r="D17" i="16"/>
  <c r="C21" i="12"/>
  <c r="L35" i="1" l="1"/>
  <c r="L22" i="1" s="1"/>
  <c r="L18" i="1"/>
  <c r="K35" i="1"/>
  <c r="K22" i="1" s="1"/>
  <c r="K1" i="1" s="1"/>
  <c r="K18" i="1"/>
  <c r="K7" i="1" s="1"/>
  <c r="O35" i="1"/>
  <c r="O22" i="1" s="1"/>
  <c r="N35" i="1"/>
  <c r="N22" i="1" s="1"/>
  <c r="J35" i="1"/>
  <c r="J22" i="1" s="1"/>
  <c r="J7" i="1"/>
  <c r="I7" i="1"/>
  <c r="I35" i="1"/>
  <c r="I22" i="1" s="1"/>
  <c r="M35" i="1"/>
  <c r="M22" i="1" s="1"/>
  <c r="G35" i="1"/>
  <c r="G22" i="1" s="1"/>
  <c r="G18" i="1"/>
  <c r="H7" i="1"/>
  <c r="H35" i="1"/>
  <c r="H22" i="1" s="1"/>
  <c r="G80" i="1"/>
  <c r="D9" i="48"/>
  <c r="E9" i="48"/>
  <c r="D10" i="48"/>
  <c r="E10" i="48"/>
  <c r="H16" i="48"/>
  <c r="H17" i="48"/>
  <c r="G16" i="48"/>
  <c r="G17" i="48"/>
  <c r="I7" i="30"/>
  <c r="G11" i="24"/>
  <c r="H11" i="24"/>
  <c r="G8" i="1" l="1"/>
  <c r="I5" i="1"/>
  <c r="I4" i="1" s="1"/>
  <c r="H5" i="1"/>
  <c r="H4" i="1" s="1"/>
  <c r="J17" i="48"/>
  <c r="V17" i="48" s="1"/>
  <c r="O17" i="48"/>
  <c r="Y17" i="48" s="1"/>
  <c r="P17" i="48"/>
  <c r="Z17" i="48" s="1"/>
  <c r="Q17" i="48"/>
  <c r="AA17" i="48" s="1"/>
  <c r="U17" i="48"/>
  <c r="J16" i="48"/>
  <c r="V16" i="48" s="1"/>
  <c r="O16" i="48"/>
  <c r="Y16" i="48" s="1"/>
  <c r="P16" i="48"/>
  <c r="Z16" i="48" s="1"/>
  <c r="Q16" i="48"/>
  <c r="AA16" i="48" s="1"/>
  <c r="U16" i="48"/>
  <c r="C6" i="4"/>
  <c r="G5" i="1" l="1"/>
  <c r="G4" i="1" s="1"/>
  <c r="G7" i="1"/>
  <c r="AC17" i="48"/>
  <c r="AE17" i="48" s="1"/>
  <c r="R17" i="48"/>
  <c r="T17" i="48" s="1"/>
  <c r="E28" i="48" s="1"/>
  <c r="G28" i="48" s="1"/>
  <c r="J28" i="48" s="1"/>
  <c r="AC16" i="48"/>
  <c r="AE16" i="48" s="1"/>
  <c r="R16" i="48"/>
  <c r="T16" i="48" s="1"/>
  <c r="E26" i="48" s="1"/>
  <c r="G26" i="48" s="1"/>
  <c r="J26" i="48" s="1"/>
  <c r="J29" i="48" s="1"/>
  <c r="J36" i="48" l="1"/>
  <c r="O36" i="48" s="1"/>
  <c r="T36" i="48" s="1"/>
  <c r="J34" i="48"/>
  <c r="C8" i="48" s="1"/>
  <c r="O35" i="48"/>
  <c r="O34" i="48" l="1"/>
  <c r="T35" i="48"/>
  <c r="T34" i="48" s="1"/>
  <c r="D8" i="48"/>
  <c r="E8" i="48"/>
  <c r="H56" i="45"/>
  <c r="C6" i="45" s="1"/>
  <c r="I56" i="45"/>
  <c r="C7" i="45" s="1"/>
  <c r="J56" i="45"/>
  <c r="C8" i="45" s="1"/>
  <c r="K56" i="45"/>
  <c r="C9" i="45" s="1"/>
  <c r="M56" i="45"/>
  <c r="N56" i="45"/>
  <c r="P56" i="45"/>
  <c r="R56" i="45"/>
  <c r="S56" i="45"/>
  <c r="U56" i="45"/>
  <c r="O57" i="45"/>
  <c r="T57" i="45" s="1"/>
  <c r="O58" i="45"/>
  <c r="T58" i="45" s="1"/>
  <c r="O59" i="45"/>
  <c r="T59" i="45" s="1"/>
  <c r="O60" i="45"/>
  <c r="T60" i="45" s="1"/>
  <c r="O61" i="45"/>
  <c r="T61" i="45" s="1"/>
  <c r="O62" i="45"/>
  <c r="T62" i="45" s="1"/>
  <c r="O63" i="45"/>
  <c r="T63" i="45"/>
  <c r="O64" i="45"/>
  <c r="T64" i="45" s="1"/>
  <c r="O65" i="45"/>
  <c r="T65" i="45"/>
  <c r="O66" i="45"/>
  <c r="T66" i="45"/>
  <c r="O67" i="45"/>
  <c r="T67" i="45" s="1"/>
  <c r="O68" i="45"/>
  <c r="T68" i="45" s="1"/>
  <c r="O69" i="45"/>
  <c r="T69" i="45" s="1"/>
  <c r="O70" i="45"/>
  <c r="T70" i="45" s="1"/>
  <c r="O71" i="45"/>
  <c r="T71" i="45" s="1"/>
  <c r="F36" i="45"/>
  <c r="L36" i="45"/>
  <c r="F37" i="45"/>
  <c r="L37" i="45"/>
  <c r="F38" i="45"/>
  <c r="L38" i="45"/>
  <c r="F39" i="45"/>
  <c r="L39" i="45"/>
  <c r="F40" i="45"/>
  <c r="L40" i="45"/>
  <c r="F41" i="45"/>
  <c r="L41" i="45"/>
  <c r="F42" i="45"/>
  <c r="L42" i="45"/>
  <c r="F43" i="45"/>
  <c r="L43" i="45"/>
  <c r="F44" i="45"/>
  <c r="L44" i="45"/>
  <c r="F45" i="45"/>
  <c r="L45" i="45"/>
  <c r="F46" i="45"/>
  <c r="L46" i="45"/>
  <c r="F47" i="45"/>
  <c r="L47" i="45"/>
  <c r="F48" i="45"/>
  <c r="L48" i="45"/>
  <c r="F49" i="45"/>
  <c r="L49" i="45"/>
  <c r="F50" i="45"/>
  <c r="L50" i="45"/>
  <c r="M51" i="45"/>
  <c r="N51" i="45"/>
  <c r="K16" i="45"/>
  <c r="W16" i="45" s="1"/>
  <c r="AD16" i="45"/>
  <c r="K17" i="45"/>
  <c r="W17" i="45" s="1"/>
  <c r="AD17" i="45"/>
  <c r="K18" i="45"/>
  <c r="W18" i="45" s="1"/>
  <c r="AD18" i="45"/>
  <c r="K19" i="45"/>
  <c r="W19" i="45" s="1"/>
  <c r="AD19" i="45"/>
  <c r="K20" i="45"/>
  <c r="W20" i="45" s="1"/>
  <c r="AD20" i="45"/>
  <c r="K21" i="45"/>
  <c r="W21" i="45" s="1"/>
  <c r="AD21" i="45"/>
  <c r="K22" i="45"/>
  <c r="W22" i="45" s="1"/>
  <c r="AD22" i="45"/>
  <c r="K23" i="45"/>
  <c r="W23" i="45"/>
  <c r="AD23" i="45"/>
  <c r="K24" i="45"/>
  <c r="W24" i="45" s="1"/>
  <c r="AD24" i="45"/>
  <c r="K25" i="45"/>
  <c r="W25" i="45"/>
  <c r="AD25" i="45"/>
  <c r="K26" i="45"/>
  <c r="W26" i="45"/>
  <c r="AD26" i="45"/>
  <c r="K27" i="45"/>
  <c r="W27" i="45" s="1"/>
  <c r="AD27" i="45"/>
  <c r="K28" i="45"/>
  <c r="W28" i="45" s="1"/>
  <c r="AD28" i="45"/>
  <c r="K29" i="45"/>
  <c r="W29" i="45"/>
  <c r="AD29" i="45"/>
  <c r="K30" i="45"/>
  <c r="W30" i="45" s="1"/>
  <c r="AD30" i="45"/>
  <c r="I7" i="45"/>
  <c r="J7" i="45"/>
  <c r="K7" i="45"/>
  <c r="M27" i="41"/>
  <c r="G7" i="41" s="1"/>
  <c r="H27" i="41"/>
  <c r="I27" i="41" s="1"/>
  <c r="J27" i="41" s="1"/>
  <c r="G6" i="41" s="1"/>
  <c r="E27" i="41"/>
  <c r="M21" i="41"/>
  <c r="E7" i="41" s="1"/>
  <c r="H21" i="41"/>
  <c r="I21" i="41" s="1"/>
  <c r="J21" i="41" s="1"/>
  <c r="E6" i="41" s="1"/>
  <c r="E21" i="41"/>
  <c r="M15" i="41"/>
  <c r="H15" i="41"/>
  <c r="I15" i="41" s="1"/>
  <c r="J15" i="41" s="1"/>
  <c r="E15" i="41"/>
  <c r="O44" i="30"/>
  <c r="T44" i="30" s="1"/>
  <c r="O43" i="30"/>
  <c r="T43" i="30" s="1"/>
  <c r="O42" i="30"/>
  <c r="T42" i="30" s="1"/>
  <c r="O41" i="30"/>
  <c r="T41" i="30" s="1"/>
  <c r="O40" i="30"/>
  <c r="T40" i="30" s="1"/>
  <c r="O39" i="30"/>
  <c r="T39" i="30" s="1"/>
  <c r="U38" i="30"/>
  <c r="S38" i="30"/>
  <c r="R38" i="30"/>
  <c r="P38" i="30"/>
  <c r="N38" i="30"/>
  <c r="M38" i="30"/>
  <c r="K38" i="30"/>
  <c r="J38" i="30"/>
  <c r="C8" i="30" s="1"/>
  <c r="I38" i="30"/>
  <c r="C7" i="30" s="1"/>
  <c r="H38" i="30"/>
  <c r="C6" i="30" s="1"/>
  <c r="N33" i="30"/>
  <c r="M33" i="30"/>
  <c r="H33" i="30"/>
  <c r="L32" i="30"/>
  <c r="F32" i="30"/>
  <c r="L31" i="30"/>
  <c r="F31" i="30"/>
  <c r="L30" i="30"/>
  <c r="F30" i="30"/>
  <c r="L29" i="30"/>
  <c r="F29" i="30"/>
  <c r="L28" i="30"/>
  <c r="F28" i="30"/>
  <c r="L27" i="30"/>
  <c r="F27" i="30"/>
  <c r="AD21" i="30"/>
  <c r="K21" i="30"/>
  <c r="W21" i="30" s="1"/>
  <c r="AD20" i="30"/>
  <c r="K20" i="30"/>
  <c r="W20" i="30" s="1"/>
  <c r="AD19" i="30"/>
  <c r="K19" i="30"/>
  <c r="W19" i="30" s="1"/>
  <c r="AD18" i="30"/>
  <c r="K18" i="30"/>
  <c r="W18" i="30" s="1"/>
  <c r="AD17" i="30"/>
  <c r="K17" i="30"/>
  <c r="W17" i="30" s="1"/>
  <c r="AD16" i="30"/>
  <c r="K16" i="30"/>
  <c r="W16" i="30" s="1"/>
  <c r="C9" i="30"/>
  <c r="K7" i="30"/>
  <c r="J7" i="30"/>
  <c r="V34" i="34"/>
  <c r="U34" i="34"/>
  <c r="S34" i="34"/>
  <c r="Q34" i="34"/>
  <c r="P34" i="34"/>
  <c r="N34" i="34"/>
  <c r="V33" i="34"/>
  <c r="U33" i="34"/>
  <c r="S33" i="34"/>
  <c r="Q33" i="34"/>
  <c r="P33" i="34"/>
  <c r="N33" i="34"/>
  <c r="V32" i="34"/>
  <c r="V31" i="34" s="1"/>
  <c r="U32" i="34"/>
  <c r="U31" i="34" s="1"/>
  <c r="S32" i="34"/>
  <c r="Q32" i="34"/>
  <c r="P32" i="34"/>
  <c r="N32" i="34"/>
  <c r="S31" i="34"/>
  <c r="Q31" i="34"/>
  <c r="L31" i="34"/>
  <c r="K31" i="34"/>
  <c r="I31" i="34"/>
  <c r="H25" i="34"/>
  <c r="H24" i="34"/>
  <c r="H23" i="34"/>
  <c r="AC18" i="34"/>
  <c r="X18" i="34"/>
  <c r="J18" i="34"/>
  <c r="V18" i="34" s="1"/>
  <c r="H18" i="34"/>
  <c r="AC17" i="34"/>
  <c r="X17" i="34"/>
  <c r="J17" i="34"/>
  <c r="V17" i="34" s="1"/>
  <c r="H17" i="34"/>
  <c r="AC16" i="34"/>
  <c r="Z16" i="34"/>
  <c r="Y16" i="34"/>
  <c r="X16" i="34"/>
  <c r="J16" i="34"/>
  <c r="V16" i="34" s="1"/>
  <c r="H16" i="34"/>
  <c r="H10" i="34"/>
  <c r="G10" i="34"/>
  <c r="F10" i="34"/>
  <c r="D23" i="32"/>
  <c r="C33" i="32"/>
  <c r="I14" i="31"/>
  <c r="B7" i="31" s="1"/>
  <c r="C7" i="31" s="1"/>
  <c r="D7" i="31" s="1"/>
  <c r="H14" i="31"/>
  <c r="I13" i="31"/>
  <c r="B6" i="31" s="1"/>
  <c r="H13" i="31"/>
  <c r="V35" i="29"/>
  <c r="U35" i="29"/>
  <c r="S35" i="29"/>
  <c r="Q35" i="29"/>
  <c r="P35" i="29"/>
  <c r="N35" i="29"/>
  <c r="V34" i="29"/>
  <c r="U34" i="29"/>
  <c r="S34" i="29"/>
  <c r="Q34" i="29"/>
  <c r="P34" i="29"/>
  <c r="N34" i="29"/>
  <c r="V33" i="29"/>
  <c r="V32" i="29" s="1"/>
  <c r="U33" i="29"/>
  <c r="S33" i="29"/>
  <c r="Q33" i="29"/>
  <c r="P33" i="29"/>
  <c r="N33" i="29"/>
  <c r="U32" i="29"/>
  <c r="S32" i="29"/>
  <c r="L32" i="29"/>
  <c r="K32" i="29"/>
  <c r="I32" i="29"/>
  <c r="H26" i="29"/>
  <c r="H25" i="29"/>
  <c r="H24" i="29"/>
  <c r="AC19" i="29"/>
  <c r="J19" i="29"/>
  <c r="V19" i="29" s="1"/>
  <c r="H19" i="29"/>
  <c r="G19" i="29"/>
  <c r="F19" i="29"/>
  <c r="AC18" i="29"/>
  <c r="J18" i="29"/>
  <c r="V18" i="29" s="1"/>
  <c r="H18" i="29"/>
  <c r="G18" i="29"/>
  <c r="F18" i="29"/>
  <c r="AC17" i="29"/>
  <c r="J17" i="29"/>
  <c r="V17" i="29" s="1"/>
  <c r="H17" i="29"/>
  <c r="G17" i="29"/>
  <c r="F17" i="29"/>
  <c r="H11" i="29"/>
  <c r="G11" i="29"/>
  <c r="F11" i="29"/>
  <c r="I20" i="28"/>
  <c r="H20" i="28"/>
  <c r="I19" i="28"/>
  <c r="H19" i="28"/>
  <c r="J18" i="28"/>
  <c r="I18" i="28"/>
  <c r="K18" i="28" s="1"/>
  <c r="K23" i="28" s="1"/>
  <c r="H18" i="28"/>
  <c r="J17" i="28"/>
  <c r="I17" i="28"/>
  <c r="H17" i="28"/>
  <c r="J16" i="28"/>
  <c r="J23" i="28" s="1"/>
  <c r="I16" i="28"/>
  <c r="I23" i="28" s="1"/>
  <c r="H16" i="28"/>
  <c r="D14" i="27"/>
  <c r="E14" i="27" s="1"/>
  <c r="D13" i="27"/>
  <c r="F11" i="24"/>
  <c r="I11" i="24" s="1"/>
  <c r="D11" i="14"/>
  <c r="E11" i="14" s="1"/>
  <c r="C6" i="14" s="1"/>
  <c r="Q32" i="29" l="1"/>
  <c r="P32" i="29"/>
  <c r="N32" i="29"/>
  <c r="B8" i="31"/>
  <c r="L33" i="30"/>
  <c r="P31" i="34"/>
  <c r="N31" i="34"/>
  <c r="H26" i="34"/>
  <c r="H27" i="29"/>
  <c r="T38" i="30"/>
  <c r="E6" i="28"/>
  <c r="D6" i="28"/>
  <c r="C6" i="28"/>
  <c r="E7" i="28"/>
  <c r="D7" i="28"/>
  <c r="C7" i="28"/>
  <c r="E5" i="28"/>
  <c r="E8" i="28" s="1"/>
  <c r="D5" i="28"/>
  <c r="D8" i="28" s="1"/>
  <c r="J11" i="24"/>
  <c r="D6" i="24" s="1"/>
  <c r="C6" i="24"/>
  <c r="D9" i="45"/>
  <c r="E9" i="45"/>
  <c r="D8" i="45"/>
  <c r="E8" i="45"/>
  <c r="D7" i="45"/>
  <c r="E7" i="45"/>
  <c r="D6" i="45"/>
  <c r="E6" i="45"/>
  <c r="I20" i="45"/>
  <c r="I16" i="45"/>
  <c r="I24" i="45"/>
  <c r="O24" i="45" s="1"/>
  <c r="Y24" i="45" s="1"/>
  <c r="H23" i="45"/>
  <c r="J23" i="45" s="1"/>
  <c r="V23" i="45" s="1"/>
  <c r="H16" i="45"/>
  <c r="O16" i="45" s="1"/>
  <c r="Y16" i="45" s="1"/>
  <c r="H19" i="45"/>
  <c r="H20" i="45"/>
  <c r="H21" i="45"/>
  <c r="H24" i="45"/>
  <c r="H27" i="45"/>
  <c r="H28" i="45"/>
  <c r="H29" i="45"/>
  <c r="G18" i="45"/>
  <c r="G16" i="45"/>
  <c r="G19" i="45"/>
  <c r="J19" i="45" s="1"/>
  <c r="V19" i="45" s="1"/>
  <c r="G22" i="45"/>
  <c r="G23" i="45"/>
  <c r="G24" i="45"/>
  <c r="G27" i="45"/>
  <c r="J27" i="45" s="1"/>
  <c r="V27" i="45" s="1"/>
  <c r="G30" i="45"/>
  <c r="P30" i="45" s="1"/>
  <c r="Z30" i="45" s="1"/>
  <c r="L51" i="45"/>
  <c r="T56" i="45"/>
  <c r="O56" i="45"/>
  <c r="E6" i="14"/>
  <c r="O38" i="30"/>
  <c r="I25" i="45"/>
  <c r="I30" i="45"/>
  <c r="G28" i="45"/>
  <c r="H25" i="45"/>
  <c r="I22" i="45"/>
  <c r="G20" i="45"/>
  <c r="H17" i="45"/>
  <c r="I17" i="45"/>
  <c r="H30" i="45"/>
  <c r="I27" i="45"/>
  <c r="G25" i="45"/>
  <c r="H22" i="45"/>
  <c r="P22" i="45" s="1"/>
  <c r="Z22" i="45" s="1"/>
  <c r="I19" i="45"/>
  <c r="G17" i="45"/>
  <c r="I29" i="45"/>
  <c r="I21" i="45"/>
  <c r="I26" i="45"/>
  <c r="I18" i="45"/>
  <c r="G29" i="45"/>
  <c r="H26" i="45"/>
  <c r="I23" i="45"/>
  <c r="G21" i="45"/>
  <c r="H18" i="45"/>
  <c r="I28" i="45"/>
  <c r="G26" i="45"/>
  <c r="N15" i="41"/>
  <c r="N21" i="41"/>
  <c r="N27" i="41"/>
  <c r="E6" i="30"/>
  <c r="D6" i="30"/>
  <c r="E7" i="30"/>
  <c r="D7" i="30"/>
  <c r="G21" i="30"/>
  <c r="G20" i="30"/>
  <c r="G19" i="30"/>
  <c r="G18" i="30"/>
  <c r="G17" i="30"/>
  <c r="G16" i="30"/>
  <c r="H21" i="30"/>
  <c r="H20" i="30"/>
  <c r="H19" i="30"/>
  <c r="H18" i="30"/>
  <c r="H17" i="30"/>
  <c r="H16" i="30"/>
  <c r="I21" i="30"/>
  <c r="I20" i="30"/>
  <c r="I19" i="30"/>
  <c r="I18" i="30"/>
  <c r="I17" i="30"/>
  <c r="I16" i="30"/>
  <c r="E8" i="30"/>
  <c r="D8" i="30"/>
  <c r="E9" i="30"/>
  <c r="D9" i="30"/>
  <c r="F18" i="34"/>
  <c r="F17" i="34"/>
  <c r="F16" i="34"/>
  <c r="G18" i="34"/>
  <c r="G17" i="34"/>
  <c r="G16" i="34"/>
  <c r="T17" i="29"/>
  <c r="P17" i="29"/>
  <c r="Z17" i="29" s="1"/>
  <c r="O17" i="29"/>
  <c r="Y17" i="29" s="1"/>
  <c r="N17" i="29"/>
  <c r="X17" i="29" s="1"/>
  <c r="I17" i="29"/>
  <c r="T18" i="29"/>
  <c r="P18" i="29"/>
  <c r="Z18" i="29" s="1"/>
  <c r="O18" i="29"/>
  <c r="Y18" i="29" s="1"/>
  <c r="N18" i="29"/>
  <c r="X18" i="29" s="1"/>
  <c r="I18" i="29"/>
  <c r="T19" i="29"/>
  <c r="P19" i="29"/>
  <c r="Z19" i="29" s="1"/>
  <c r="O19" i="29"/>
  <c r="Y19" i="29" s="1"/>
  <c r="N19" i="29"/>
  <c r="X19" i="29" s="1"/>
  <c r="I19" i="29"/>
  <c r="H21" i="28"/>
  <c r="H23" i="28" s="1"/>
  <c r="D15" i="27"/>
  <c r="E13" i="27"/>
  <c r="E15" i="27" s="1"/>
  <c r="Q17" i="13"/>
  <c r="P17" i="13"/>
  <c r="O17" i="13"/>
  <c r="I17" i="13"/>
  <c r="H17" i="13"/>
  <c r="G17" i="13"/>
  <c r="J17" i="13" s="1"/>
  <c r="L17" i="13"/>
  <c r="M17" i="13"/>
  <c r="G11" i="13"/>
  <c r="H11" i="13"/>
  <c r="I11" i="13"/>
  <c r="I22" i="13"/>
  <c r="D6" i="31" l="1"/>
  <c r="D8" i="31" s="1"/>
  <c r="C8" i="31"/>
  <c r="Q24" i="45"/>
  <c r="AA24" i="45" s="1"/>
  <c r="O19" i="45"/>
  <c r="P27" i="45"/>
  <c r="Z27" i="45" s="1"/>
  <c r="J24" i="45"/>
  <c r="V24" i="45" s="1"/>
  <c r="Q16" i="45"/>
  <c r="AA16" i="45" s="1"/>
  <c r="U30" i="45"/>
  <c r="J16" i="45"/>
  <c r="V16" i="45" s="1"/>
  <c r="Q18" i="45"/>
  <c r="AA18" i="45" s="1"/>
  <c r="U18" i="45"/>
  <c r="J18" i="45"/>
  <c r="V18" i="45" s="1"/>
  <c r="O18" i="45"/>
  <c r="Y18" i="45" s="1"/>
  <c r="O23" i="45"/>
  <c r="Y23" i="45" s="1"/>
  <c r="U23" i="45"/>
  <c r="AC23" i="45" s="1"/>
  <c r="AE23" i="45" s="1"/>
  <c r="Q23" i="45"/>
  <c r="AA23" i="45" s="1"/>
  <c r="P23" i="45"/>
  <c r="Z23" i="45" s="1"/>
  <c r="Q27" i="45"/>
  <c r="AA27" i="45" s="1"/>
  <c r="O27" i="45"/>
  <c r="Y27" i="45" s="1"/>
  <c r="U27" i="45"/>
  <c r="Q22" i="45"/>
  <c r="AA22" i="45" s="1"/>
  <c r="P24" i="45"/>
  <c r="U24" i="45"/>
  <c r="P16" i="45"/>
  <c r="Z16" i="45" s="1"/>
  <c r="U16" i="45"/>
  <c r="Y19" i="45"/>
  <c r="U20" i="45"/>
  <c r="J20" i="45"/>
  <c r="V20" i="45" s="1"/>
  <c r="P20" i="45"/>
  <c r="Z20" i="45" s="1"/>
  <c r="O20" i="45"/>
  <c r="Y20" i="45" s="1"/>
  <c r="Q20" i="45"/>
  <c r="AA20" i="45" s="1"/>
  <c r="U19" i="45"/>
  <c r="J22" i="45"/>
  <c r="V22" i="45" s="1"/>
  <c r="O22" i="45"/>
  <c r="Y22" i="45" s="1"/>
  <c r="P19" i="45"/>
  <c r="Z19" i="45" s="1"/>
  <c r="J17" i="45"/>
  <c r="V17" i="45" s="1"/>
  <c r="O17" i="45"/>
  <c r="Y17" i="45" s="1"/>
  <c r="P17" i="45"/>
  <c r="Z17" i="45" s="1"/>
  <c r="Q17" i="45"/>
  <c r="AA17" i="45" s="1"/>
  <c r="U17" i="45"/>
  <c r="Q19" i="45"/>
  <c r="AA19" i="45" s="1"/>
  <c r="Q29" i="45"/>
  <c r="AA29" i="45" s="1"/>
  <c r="U29" i="45"/>
  <c r="J29" i="45"/>
  <c r="V29" i="45" s="1"/>
  <c r="O29" i="45"/>
  <c r="Y29" i="45" s="1"/>
  <c r="P29" i="45"/>
  <c r="Z29" i="45" s="1"/>
  <c r="U22" i="45"/>
  <c r="J30" i="45"/>
  <c r="V30" i="45" s="1"/>
  <c r="Q21" i="45"/>
  <c r="AA21" i="45" s="1"/>
  <c r="U21" i="45"/>
  <c r="P21" i="45"/>
  <c r="Z21" i="45" s="1"/>
  <c r="O21" i="45"/>
  <c r="Y21" i="45" s="1"/>
  <c r="J21" i="45"/>
  <c r="V21" i="45" s="1"/>
  <c r="O30" i="45"/>
  <c r="Y30" i="45" s="1"/>
  <c r="Q30" i="45"/>
  <c r="AA30" i="45" s="1"/>
  <c r="J25" i="45"/>
  <c r="V25" i="45" s="1"/>
  <c r="O25" i="45"/>
  <c r="Y25" i="45" s="1"/>
  <c r="P25" i="45"/>
  <c r="Z25" i="45" s="1"/>
  <c r="U25" i="45"/>
  <c r="Q25" i="45"/>
  <c r="AA25" i="45" s="1"/>
  <c r="U28" i="45"/>
  <c r="J28" i="45"/>
  <c r="V28" i="45" s="1"/>
  <c r="O28" i="45"/>
  <c r="Y28" i="45" s="1"/>
  <c r="Q28" i="45"/>
  <c r="AA28" i="45" s="1"/>
  <c r="P28" i="45"/>
  <c r="Z28" i="45" s="1"/>
  <c r="P18" i="45"/>
  <c r="U26" i="45"/>
  <c r="J26" i="45"/>
  <c r="V26" i="45" s="1"/>
  <c r="O26" i="45"/>
  <c r="Y26" i="45" s="1"/>
  <c r="Q26" i="45"/>
  <c r="AA26" i="45" s="1"/>
  <c r="P26" i="45"/>
  <c r="Z26" i="45" s="1"/>
  <c r="U16" i="30"/>
  <c r="Q16" i="30"/>
  <c r="AA16" i="30" s="1"/>
  <c r="P16" i="30"/>
  <c r="Z16" i="30" s="1"/>
  <c r="O16" i="30"/>
  <c r="Y16" i="30" s="1"/>
  <c r="J16" i="30"/>
  <c r="U17" i="30"/>
  <c r="Q17" i="30"/>
  <c r="AA17" i="30" s="1"/>
  <c r="P17" i="30"/>
  <c r="Z17" i="30" s="1"/>
  <c r="O17" i="30"/>
  <c r="Y17" i="30" s="1"/>
  <c r="J17" i="30"/>
  <c r="U18" i="30"/>
  <c r="Q18" i="30"/>
  <c r="AA18" i="30" s="1"/>
  <c r="P18" i="30"/>
  <c r="Z18" i="30" s="1"/>
  <c r="O18" i="30"/>
  <c r="Y18" i="30" s="1"/>
  <c r="J18" i="30"/>
  <c r="U19" i="30"/>
  <c r="Q19" i="30"/>
  <c r="AA19" i="30" s="1"/>
  <c r="P19" i="30"/>
  <c r="Z19" i="30" s="1"/>
  <c r="O19" i="30"/>
  <c r="Y19" i="30" s="1"/>
  <c r="J19" i="30"/>
  <c r="U20" i="30"/>
  <c r="Q20" i="30"/>
  <c r="AA20" i="30" s="1"/>
  <c r="P20" i="30"/>
  <c r="Z20" i="30" s="1"/>
  <c r="O20" i="30"/>
  <c r="Y20" i="30" s="1"/>
  <c r="J20" i="30"/>
  <c r="U21" i="30"/>
  <c r="Q21" i="30"/>
  <c r="AA21" i="30" s="1"/>
  <c r="P21" i="30"/>
  <c r="Z21" i="30" s="1"/>
  <c r="O21" i="30"/>
  <c r="Y21" i="30" s="1"/>
  <c r="J21" i="30"/>
  <c r="T16" i="34"/>
  <c r="P16" i="34"/>
  <c r="O16" i="34"/>
  <c r="N16" i="34"/>
  <c r="I16" i="34"/>
  <c r="T17" i="34"/>
  <c r="P17" i="34"/>
  <c r="Z17" i="34" s="1"/>
  <c r="O17" i="34"/>
  <c r="Y17" i="34" s="1"/>
  <c r="N17" i="34"/>
  <c r="I17" i="34"/>
  <c r="T18" i="34"/>
  <c r="P18" i="34"/>
  <c r="Z18" i="34" s="1"/>
  <c r="O18" i="34"/>
  <c r="Y18" i="34" s="1"/>
  <c r="N18" i="34"/>
  <c r="I18" i="34"/>
  <c r="U19" i="29"/>
  <c r="Q19" i="29"/>
  <c r="S19" i="29" s="1"/>
  <c r="E26" i="29" s="1"/>
  <c r="G26" i="29" s="1"/>
  <c r="J26" i="29" s="1"/>
  <c r="AB19" i="29"/>
  <c r="AD19" i="29" s="1"/>
  <c r="U18" i="29"/>
  <c r="AB18" i="29" s="1"/>
  <c r="AD18" i="29" s="1"/>
  <c r="Q18" i="29"/>
  <c r="S18" i="29" s="1"/>
  <c r="E25" i="29" s="1"/>
  <c r="G25" i="29" s="1"/>
  <c r="U17" i="29"/>
  <c r="AB17" i="29" s="1"/>
  <c r="AD17" i="29" s="1"/>
  <c r="Q17" i="29"/>
  <c r="S17" i="29" s="1"/>
  <c r="E24" i="29" s="1"/>
  <c r="G24" i="29" s="1"/>
  <c r="K17" i="13"/>
  <c r="R17" i="13" s="1"/>
  <c r="T17" i="13" s="1"/>
  <c r="D6" i="14"/>
  <c r="D7" i="14"/>
  <c r="D14" i="16"/>
  <c r="E14" i="16" s="1"/>
  <c r="D13" i="16"/>
  <c r="E13" i="16" s="1"/>
  <c r="D12" i="16"/>
  <c r="E12" i="16" s="1"/>
  <c r="C7" i="16" s="1"/>
  <c r="E8" i="16"/>
  <c r="D8" i="16"/>
  <c r="C8" i="16"/>
  <c r="C22" i="14"/>
  <c r="E7" i="14"/>
  <c r="D6" i="13"/>
  <c r="H15" i="12"/>
  <c r="I15" i="12" s="1"/>
  <c r="H14" i="12"/>
  <c r="I14" i="12" s="1"/>
  <c r="I13" i="12"/>
  <c r="H13" i="12"/>
  <c r="H12" i="12"/>
  <c r="I12" i="12" s="1"/>
  <c r="I11" i="12"/>
  <c r="H11" i="12"/>
  <c r="H10" i="12"/>
  <c r="I10" i="12" s="1"/>
  <c r="K18" i="11"/>
  <c r="I18" i="11"/>
  <c r="H18" i="11"/>
  <c r="G18" i="11"/>
  <c r="C22" i="10"/>
  <c r="G12" i="10" s="1"/>
  <c r="J12" i="10" s="1"/>
  <c r="Q18" i="11" l="1"/>
  <c r="O18" i="11"/>
  <c r="R23" i="45"/>
  <c r="T23" i="45" s="1"/>
  <c r="E43" i="45" s="1"/>
  <c r="G43" i="45" s="1"/>
  <c r="J43" i="45" s="1"/>
  <c r="L64" i="45" s="1"/>
  <c r="R17" i="45"/>
  <c r="T17" i="45" s="1"/>
  <c r="E37" i="45" s="1"/>
  <c r="G37" i="45" s="1"/>
  <c r="J37" i="45" s="1"/>
  <c r="L58" i="45" s="1"/>
  <c r="AC16" i="45"/>
  <c r="AE16" i="45" s="1"/>
  <c r="AC27" i="45"/>
  <c r="AE27" i="45" s="1"/>
  <c r="R16" i="45"/>
  <c r="T16" i="45" s="1"/>
  <c r="E36" i="45" s="1"/>
  <c r="G36" i="45" s="1"/>
  <c r="J36" i="45" s="1"/>
  <c r="L57" i="45" s="1"/>
  <c r="R27" i="45"/>
  <c r="T27" i="45" s="1"/>
  <c r="E47" i="45" s="1"/>
  <c r="G47" i="45" s="1"/>
  <c r="J47" i="45" s="1"/>
  <c r="L68" i="45" s="1"/>
  <c r="Z18" i="45"/>
  <c r="AC18" i="45" s="1"/>
  <c r="AE18" i="45" s="1"/>
  <c r="R18" i="45"/>
  <c r="T18" i="45" s="1"/>
  <c r="E38" i="45" s="1"/>
  <c r="G38" i="45" s="1"/>
  <c r="J38" i="45" s="1"/>
  <c r="L59" i="45" s="1"/>
  <c r="V59" i="45" s="1"/>
  <c r="AC30" i="45"/>
  <c r="AE30" i="45" s="1"/>
  <c r="Z24" i="45"/>
  <c r="AC24" i="45" s="1"/>
  <c r="AE24" i="45" s="1"/>
  <c r="R24" i="45"/>
  <c r="T24" i="45" s="1"/>
  <c r="E44" i="45" s="1"/>
  <c r="G44" i="45" s="1"/>
  <c r="J44" i="45" s="1"/>
  <c r="L65" i="45" s="1"/>
  <c r="AC26" i="45"/>
  <c r="AE26" i="45" s="1"/>
  <c r="AC28" i="45"/>
  <c r="AE28" i="45" s="1"/>
  <c r="AC29" i="45"/>
  <c r="AE29" i="45" s="1"/>
  <c r="R22" i="45"/>
  <c r="T22" i="45" s="1"/>
  <c r="E42" i="45" s="1"/>
  <c r="G42" i="45" s="1"/>
  <c r="J42" i="45" s="1"/>
  <c r="L63" i="45" s="1"/>
  <c r="AC20" i="45"/>
  <c r="AE20" i="45" s="1"/>
  <c r="AC25" i="45"/>
  <c r="AE25" i="45" s="1"/>
  <c r="Q68" i="45"/>
  <c r="V68" i="45"/>
  <c r="Q64" i="45"/>
  <c r="V64" i="45"/>
  <c r="R26" i="45"/>
  <c r="T26" i="45" s="1"/>
  <c r="E46" i="45" s="1"/>
  <c r="G46" i="45" s="1"/>
  <c r="J46" i="45" s="1"/>
  <c r="L67" i="45" s="1"/>
  <c r="R25" i="45"/>
  <c r="T25" i="45" s="1"/>
  <c r="E45" i="45" s="1"/>
  <c r="G45" i="45" s="1"/>
  <c r="J45" i="45" s="1"/>
  <c r="L66" i="45" s="1"/>
  <c r="AC19" i="45"/>
  <c r="AE19" i="45" s="1"/>
  <c r="V58" i="45"/>
  <c r="Q58" i="45"/>
  <c r="R29" i="45"/>
  <c r="T29" i="45" s="1"/>
  <c r="E49" i="45" s="1"/>
  <c r="G49" i="45" s="1"/>
  <c r="J49" i="45" s="1"/>
  <c r="L70" i="45" s="1"/>
  <c r="R28" i="45"/>
  <c r="T28" i="45" s="1"/>
  <c r="E48" i="45" s="1"/>
  <c r="G48" i="45" s="1"/>
  <c r="J48" i="45" s="1"/>
  <c r="L69" i="45" s="1"/>
  <c r="AC21" i="45"/>
  <c r="AE21" i="45" s="1"/>
  <c r="AC22" i="45"/>
  <c r="AE22" i="45" s="1"/>
  <c r="R30" i="45"/>
  <c r="T30" i="45" s="1"/>
  <c r="E50" i="45" s="1"/>
  <c r="G50" i="45" s="1"/>
  <c r="J50" i="45" s="1"/>
  <c r="L71" i="45" s="1"/>
  <c r="R20" i="45"/>
  <c r="T20" i="45" s="1"/>
  <c r="E40" i="45" s="1"/>
  <c r="G40" i="45" s="1"/>
  <c r="J40" i="45" s="1"/>
  <c r="L61" i="45" s="1"/>
  <c r="R19" i="45"/>
  <c r="T19" i="45" s="1"/>
  <c r="E39" i="45" s="1"/>
  <c r="G39" i="45" s="1"/>
  <c r="J39" i="45" s="1"/>
  <c r="L60" i="45" s="1"/>
  <c r="R21" i="45"/>
  <c r="T21" i="45" s="1"/>
  <c r="E41" i="45" s="1"/>
  <c r="G41" i="45" s="1"/>
  <c r="J41" i="45" s="1"/>
  <c r="L62" i="45" s="1"/>
  <c r="AC17" i="45"/>
  <c r="AE17" i="45" s="1"/>
  <c r="V21" i="30"/>
  <c r="AC21" i="30" s="1"/>
  <c r="AE21" i="30" s="1"/>
  <c r="R21" i="30"/>
  <c r="T21" i="30" s="1"/>
  <c r="E32" i="30" s="1"/>
  <c r="G32" i="30" s="1"/>
  <c r="J32" i="30" s="1"/>
  <c r="L44" i="30" s="1"/>
  <c r="V20" i="30"/>
  <c r="AC20" i="30" s="1"/>
  <c r="AE20" i="30" s="1"/>
  <c r="R20" i="30"/>
  <c r="T20" i="30" s="1"/>
  <c r="E31" i="30" s="1"/>
  <c r="G31" i="30" s="1"/>
  <c r="J31" i="30" s="1"/>
  <c r="L43" i="30" s="1"/>
  <c r="V19" i="30"/>
  <c r="AC19" i="30" s="1"/>
  <c r="AE19" i="30" s="1"/>
  <c r="R19" i="30"/>
  <c r="T19" i="30" s="1"/>
  <c r="E30" i="30" s="1"/>
  <c r="G30" i="30" s="1"/>
  <c r="J30" i="30" s="1"/>
  <c r="L42" i="30" s="1"/>
  <c r="V18" i="30"/>
  <c r="AC18" i="30" s="1"/>
  <c r="AE18" i="30" s="1"/>
  <c r="R18" i="30"/>
  <c r="T18" i="30" s="1"/>
  <c r="E29" i="30" s="1"/>
  <c r="G29" i="30" s="1"/>
  <c r="J29" i="30" s="1"/>
  <c r="L41" i="30" s="1"/>
  <c r="V17" i="30"/>
  <c r="R17" i="30"/>
  <c r="T17" i="30" s="1"/>
  <c r="E28" i="30" s="1"/>
  <c r="G28" i="30" s="1"/>
  <c r="J28" i="30" s="1"/>
  <c r="L40" i="30" s="1"/>
  <c r="AC17" i="30"/>
  <c r="AE17" i="30" s="1"/>
  <c r="V16" i="30"/>
  <c r="AC16" i="30" s="1"/>
  <c r="AE16" i="30" s="1"/>
  <c r="R16" i="30"/>
  <c r="T16" i="30" s="1"/>
  <c r="E27" i="30" s="1"/>
  <c r="G27" i="30" s="1"/>
  <c r="J27" i="30" s="1"/>
  <c r="L39" i="30" s="1"/>
  <c r="U18" i="34"/>
  <c r="Q18" i="34"/>
  <c r="S18" i="34" s="1"/>
  <c r="E25" i="34" s="1"/>
  <c r="G25" i="34" s="1"/>
  <c r="AB18" i="34"/>
  <c r="AD18" i="34" s="1"/>
  <c r="U17" i="34"/>
  <c r="AB17" i="34" s="1"/>
  <c r="AD17" i="34" s="1"/>
  <c r="Q17" i="34"/>
  <c r="S17" i="34" s="1"/>
  <c r="E24" i="34" s="1"/>
  <c r="G24" i="34" s="1"/>
  <c r="U16" i="34"/>
  <c r="AB16" i="34" s="1"/>
  <c r="AD16" i="34" s="1"/>
  <c r="Q16" i="34"/>
  <c r="S16" i="34" s="1"/>
  <c r="E23" i="34" s="1"/>
  <c r="G23" i="34" s="1"/>
  <c r="J32" i="34" s="1"/>
  <c r="J33" i="29"/>
  <c r="H33" i="29"/>
  <c r="J24" i="29"/>
  <c r="J34" i="29"/>
  <c r="H34" i="29"/>
  <c r="J25" i="29"/>
  <c r="J35" i="29"/>
  <c r="H35" i="29"/>
  <c r="E6" i="24"/>
  <c r="F6" i="24" s="1"/>
  <c r="E6" i="13"/>
  <c r="E7" i="16"/>
  <c r="D7" i="16"/>
  <c r="I16" i="12"/>
  <c r="J18" i="11"/>
  <c r="P18" i="11"/>
  <c r="G13" i="10"/>
  <c r="J13" i="10" s="1"/>
  <c r="G14" i="10"/>
  <c r="J14" i="10" s="1"/>
  <c r="G11" i="10"/>
  <c r="J11" i="10" s="1"/>
  <c r="G15" i="10"/>
  <c r="J15" i="10" s="1"/>
  <c r="Q59" i="45" l="1"/>
  <c r="Q65" i="45"/>
  <c r="V65" i="45"/>
  <c r="Q67" i="45"/>
  <c r="V67" i="45"/>
  <c r="Q57" i="45"/>
  <c r="V57" i="45"/>
  <c r="L56" i="45"/>
  <c r="C10" i="45" s="1"/>
  <c r="V63" i="45"/>
  <c r="Q63" i="45"/>
  <c r="Q69" i="45"/>
  <c r="V69" i="45"/>
  <c r="Q70" i="45"/>
  <c r="V70" i="45"/>
  <c r="V71" i="45"/>
  <c r="Q71" i="45"/>
  <c r="J51" i="45"/>
  <c r="Q62" i="45"/>
  <c r="V62" i="45"/>
  <c r="Q60" i="45"/>
  <c r="V60" i="45"/>
  <c r="V66" i="45"/>
  <c r="Q66" i="45"/>
  <c r="Q61" i="45"/>
  <c r="V61" i="45"/>
  <c r="J33" i="30"/>
  <c r="V39" i="30"/>
  <c r="Q39" i="30"/>
  <c r="V40" i="30"/>
  <c r="Q40" i="30"/>
  <c r="V41" i="30"/>
  <c r="Q41" i="30"/>
  <c r="V42" i="30"/>
  <c r="Q42" i="30"/>
  <c r="V43" i="30"/>
  <c r="Q43" i="30"/>
  <c r="V44" i="30"/>
  <c r="Q44" i="30"/>
  <c r="H32" i="34"/>
  <c r="J23" i="34"/>
  <c r="J33" i="34"/>
  <c r="H33" i="34"/>
  <c r="J24" i="34"/>
  <c r="J34" i="34"/>
  <c r="H34" i="34"/>
  <c r="J25" i="34"/>
  <c r="R35" i="29"/>
  <c r="M35" i="29"/>
  <c r="T35" i="29"/>
  <c r="O35" i="29"/>
  <c r="R34" i="29"/>
  <c r="M34" i="29"/>
  <c r="T34" i="29"/>
  <c r="O34" i="29"/>
  <c r="R33" i="29"/>
  <c r="M33" i="29"/>
  <c r="M32" i="29" s="1"/>
  <c r="H32" i="29"/>
  <c r="C5" i="29" s="1"/>
  <c r="T33" i="29"/>
  <c r="O33" i="29"/>
  <c r="O32" i="29" s="1"/>
  <c r="J32" i="29"/>
  <c r="C6" i="29" s="1"/>
  <c r="C6" i="12"/>
  <c r="D6" i="12"/>
  <c r="R18" i="11"/>
  <c r="T18" i="11" s="1"/>
  <c r="D22" i="11" s="1"/>
  <c r="J16" i="10"/>
  <c r="C6" i="10" s="1"/>
  <c r="T32" i="29" l="1"/>
  <c r="R32" i="29"/>
  <c r="E6" i="12"/>
  <c r="E10" i="45"/>
  <c r="D10" i="45"/>
  <c r="Q56" i="45"/>
  <c r="V56" i="45"/>
  <c r="V38" i="30"/>
  <c r="Q38" i="30"/>
  <c r="L38" i="30"/>
  <c r="C10" i="30" s="1"/>
  <c r="D6" i="10"/>
  <c r="R34" i="34"/>
  <c r="M34" i="34"/>
  <c r="T34" i="34"/>
  <c r="O34" i="34"/>
  <c r="R33" i="34"/>
  <c r="M33" i="34"/>
  <c r="T33" i="34"/>
  <c r="O33" i="34"/>
  <c r="R32" i="34"/>
  <c r="R31" i="34" s="1"/>
  <c r="M32" i="34"/>
  <c r="M31" i="34" s="1"/>
  <c r="H31" i="34"/>
  <c r="T32" i="34"/>
  <c r="O32" i="34"/>
  <c r="J31" i="34"/>
  <c r="C6" i="34" s="1"/>
  <c r="E6" i="29"/>
  <c r="D6" i="29"/>
  <c r="E5" i="29"/>
  <c r="D5" i="29"/>
  <c r="D7" i="29" s="1"/>
  <c r="L152" i="1"/>
  <c r="I22" i="11"/>
  <c r="L153" i="1"/>
  <c r="L13" i="1" s="1"/>
  <c r="M153" i="1"/>
  <c r="M13" i="1" s="1"/>
  <c r="L150" i="1" l="1"/>
  <c r="L144" i="1" s="1"/>
  <c r="L143" i="1" s="1"/>
  <c r="M152" i="1"/>
  <c r="J5" i="1"/>
  <c r="J4" i="1" s="1"/>
  <c r="J80" i="1"/>
  <c r="E7" i="29"/>
  <c r="O31" i="34"/>
  <c r="T31" i="34"/>
  <c r="E10" i="30"/>
  <c r="D10" i="30"/>
  <c r="E6" i="10"/>
  <c r="E6" i="34"/>
  <c r="D6" i="34"/>
  <c r="K22" i="7"/>
  <c r="I16" i="7"/>
  <c r="I22" i="7" s="1"/>
  <c r="H16" i="7"/>
  <c r="H22" i="7" s="1"/>
  <c r="G16" i="7"/>
  <c r="G22" i="7" s="1"/>
  <c r="I11" i="5"/>
  <c r="C6" i="5"/>
  <c r="L106" i="1" s="1"/>
  <c r="J27" i="4"/>
  <c r="M21" i="4"/>
  <c r="L21" i="4"/>
  <c r="K21" i="4" s="1"/>
  <c r="I21" i="4"/>
  <c r="H21" i="4"/>
  <c r="M20" i="4"/>
  <c r="L20" i="4"/>
  <c r="K19" i="4"/>
  <c r="I19" i="4"/>
  <c r="H19" i="4"/>
  <c r="G19" i="4"/>
  <c r="P19" i="4" s="1"/>
  <c r="K18" i="4"/>
  <c r="I13" i="4"/>
  <c r="I20" i="4" s="1"/>
  <c r="H13" i="4"/>
  <c r="H20" i="4" s="1"/>
  <c r="G13" i="4"/>
  <c r="G21" i="4" s="1"/>
  <c r="M150" i="1" l="1"/>
  <c r="M144" i="1" s="1"/>
  <c r="M143" i="1"/>
  <c r="O153" i="1"/>
  <c r="O13" i="1" s="1"/>
  <c r="N153" i="1"/>
  <c r="N13" i="1" s="1"/>
  <c r="O152" i="1"/>
  <c r="N151" i="1"/>
  <c r="D6" i="5"/>
  <c r="C6" i="3"/>
  <c r="K20" i="4"/>
  <c r="Q22" i="7"/>
  <c r="P22" i="7"/>
  <c r="J22" i="7"/>
  <c r="O22" i="7"/>
  <c r="G20" i="4"/>
  <c r="O20" i="4" s="1"/>
  <c r="Q19" i="4"/>
  <c r="H18" i="4"/>
  <c r="I18" i="4"/>
  <c r="P21" i="4"/>
  <c r="O21" i="4"/>
  <c r="J21" i="4"/>
  <c r="Q21" i="4"/>
  <c r="J19" i="4"/>
  <c r="Q20" i="4"/>
  <c r="P20" i="4"/>
  <c r="O19" i="4"/>
  <c r="J20" i="4"/>
  <c r="G18" i="4"/>
  <c r="O150" i="1" l="1"/>
  <c r="O144" i="1" s="1"/>
  <c r="N150" i="1"/>
  <c r="O143" i="1"/>
  <c r="N145" i="1"/>
  <c r="N144" i="1" s="1"/>
  <c r="E6" i="5"/>
  <c r="O106" i="1" s="1"/>
  <c r="M106" i="1"/>
  <c r="D6" i="3"/>
  <c r="R22" i="7"/>
  <c r="T22" i="7" s="1"/>
  <c r="D12" i="7" s="1"/>
  <c r="I12" i="7" s="1"/>
  <c r="C7" i="7" s="1"/>
  <c r="R20" i="4"/>
  <c r="T20" i="4" s="1"/>
  <c r="E30" i="4" s="1"/>
  <c r="R19" i="4"/>
  <c r="T19" i="4" s="1"/>
  <c r="E29" i="4" s="1"/>
  <c r="J29" i="4" s="1"/>
  <c r="R21" i="4"/>
  <c r="T21" i="4" s="1"/>
  <c r="E31" i="4" s="1"/>
  <c r="J31" i="4" s="1"/>
  <c r="J18" i="4"/>
  <c r="Q18" i="4"/>
  <c r="P18" i="4"/>
  <c r="O18" i="4"/>
  <c r="N143" i="1" l="1"/>
  <c r="J30" i="4"/>
  <c r="C8" i="4"/>
  <c r="E6" i="3"/>
  <c r="D7" i="7"/>
  <c r="R18" i="4"/>
  <c r="T18" i="4" s="1"/>
  <c r="E28" i="4" s="1"/>
  <c r="J28" i="4" s="1"/>
  <c r="D6" i="4" s="1"/>
  <c r="C7" i="4"/>
  <c r="L104" i="1" s="1"/>
  <c r="L81" i="1" l="1"/>
  <c r="D7" i="4"/>
  <c r="M104" i="1" s="1"/>
  <c r="C9" i="4"/>
  <c r="E8" i="4"/>
  <c r="E7" i="7"/>
  <c r="E6" i="4"/>
  <c r="E7" i="4"/>
  <c r="D8" i="4"/>
  <c r="O104" i="1" l="1"/>
  <c r="N104" i="1"/>
  <c r="N17" i="1" s="1"/>
  <c r="M81" i="1"/>
  <c r="L80" i="1"/>
  <c r="N102" i="1"/>
  <c r="N103" i="1"/>
  <c r="N15" i="1" s="1"/>
  <c r="K5" i="1"/>
  <c r="K4" i="1" s="1"/>
  <c r="O81" i="1" l="1"/>
  <c r="N81" i="1"/>
  <c r="N80" i="1" s="1"/>
  <c r="N16" i="1"/>
  <c r="N8" i="1" s="1"/>
  <c r="N7" i="1" s="1"/>
  <c r="M80" i="1"/>
  <c r="O80" i="1"/>
  <c r="N5" i="1" l="1"/>
  <c r="N4" i="1" s="1"/>
  <c r="E5" i="75"/>
  <c r="D5" i="75"/>
  <c r="N64" i="1"/>
  <c r="N63" i="1"/>
</calcChain>
</file>

<file path=xl/comments1.xml><?xml version="1.0" encoding="utf-8"?>
<comments xmlns="http://schemas.openxmlformats.org/spreadsheetml/2006/main">
  <authors>
    <author>Māra Miķelsone</author>
  </authors>
  <commentList>
    <comment ref="M61" authorId="0">
      <text>
        <r>
          <rPr>
            <sz val="11"/>
            <color theme="1"/>
            <rFont val="Aptos Narrow"/>
            <family val="2"/>
            <scheme val="minor"/>
          </rPr>
          <t>Māra Miķelsone:
pie aprēķina ir pārpilde par 2025.gada janvāri un februāri, bet gala summa ir samazināta, nevis palielināta.</t>
        </r>
      </text>
    </comment>
  </commentList>
</comments>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<sst xmlns="http://schemas.openxmlformats.org/spreadsheetml/2006/main" count="3455" uniqueCount="1410">
  <si>
    <t>Nr. p.k.</t>
  </si>
  <si>
    <t>Pasākums</t>
  </si>
  <si>
    <t>Darbības rezultāts</t>
  </si>
  <si>
    <t>Rezultatīvais rādītājs</t>
  </si>
  <si>
    <t>Budžeta programmas (apakšprogrammas kods un nosaukums)</t>
  </si>
  <si>
    <t>Uzdevumu īstenošanai plānotais finansējums atbilstoši likumam "Par valsts budžetu 2025.gadam un budžeta ietvaru 2025., 2026. un 2027.gadam"</t>
  </si>
  <si>
    <t>Nepieciešamais papildu finansējums</t>
  </si>
  <si>
    <t>Atbildīgā institūcija</t>
  </si>
  <si>
    <t>Līdzatbildīgās institūcijas</t>
  </si>
  <si>
    <t>Finansējuma avots</t>
  </si>
  <si>
    <t>Izpildes termiņš</t>
  </si>
  <si>
    <t>2025.gads</t>
  </si>
  <si>
    <t>2026.gads</t>
  </si>
  <si>
    <t>2027.gads</t>
  </si>
  <si>
    <t>2028.gads</t>
  </si>
  <si>
    <t>Turpmākajā laikposmā līdz pasākuma pabeigšanai (ja pasākuma īstenošana ir terminēta)</t>
  </si>
  <si>
    <t>Turpmāk ik gadu (ja pasākuma izpilde nav terminēta)</t>
  </si>
  <si>
    <t>KOPĒJAIS NEPIECIEŠAMAIS FINANSĒJUMS PLĀNA REALIZĀCIJAI:</t>
  </si>
  <si>
    <t>Finansējums valsts pamatfunkciju īstenošanai</t>
  </si>
  <si>
    <t>Finansējums ES politiku instrumentu un pārējās ĀFP līdzfinansēto un finansēto projektu un pasākumu īstenošanai</t>
  </si>
  <si>
    <t>Veselības ministrija</t>
  </si>
  <si>
    <t>VBF</t>
  </si>
  <si>
    <t>ES fondi</t>
  </si>
  <si>
    <t>33.04.00 "Centralizēta medikamentu un materiālu iegāde"</t>
  </si>
  <si>
    <t>33.14.00 "Primārās ambulatorās veselības aprūpes nodrošināšana"</t>
  </si>
  <si>
    <t>33.15.00 "Laboratorisko izmeklējumu nodrošināšana ambulatorajā aprūpē"</t>
  </si>
  <si>
    <t>33.16.00 "Pārējo ambulatoro veselības aprūpes pakalpojumu nodrošināšana"</t>
  </si>
  <si>
    <t>33.17.00 Neatliekamās medicīniskās palīdzības nodrošināšana stacionārās ārstniecības iestādēs</t>
  </si>
  <si>
    <t>33.18.00 "Plānveida stacionāro veselības aprūpes pakalpojumu nodrošināšana"</t>
  </si>
  <si>
    <t>46.03.00 "Slimību profilakses nodrošināšana"</t>
  </si>
  <si>
    <t>63.08.00 "Eiropas Sociālā fonda Plus (ESF+) projektu īstenošana (2021-2027)"</t>
  </si>
  <si>
    <t>1. Rīcības virziens</t>
  </si>
  <si>
    <t>Primārā slimību profilakse (riska faktoru un slimību attīstības novēršana, imunizācija)</t>
  </si>
  <si>
    <t xml:space="preserve">1.1. Sabiedrības izglītošana seksuālās un reproduktīvās veselības jautājumos, kontracepcijas pakalpojuma nodrošināšana, grūtniecības plānošana. </t>
  </si>
  <si>
    <t>1.1.1.</t>
  </si>
  <si>
    <t xml:space="preserve">VM, SPKC </t>
  </si>
  <si>
    <t>46.03.00 "Slimību profilakses nodrošināšana" (Veselības ministrija)</t>
  </si>
  <si>
    <t>VM, SPKC</t>
  </si>
  <si>
    <t>NVO, pašvaldības</t>
  </si>
  <si>
    <t>Palielināta vecmāšu iesaiste jauniešu izglītošanā, kontracepcijas līdzekļu nozīmēšanā un STI noteikšanā jauniešiem bez hroniskām blakusslimībām; samazināts nevēlamu grūtniecību un mākslīgo abortu gadījumu skaits jauniešu vidū.</t>
  </si>
  <si>
    <t xml:space="preserve">VM </t>
  </si>
  <si>
    <t>1.1.2.</t>
  </si>
  <si>
    <t>Uzlabot iedzīvotāju, tai skaitā, bērnu vecāku, aizbildņus, audžu ģimenes un citu bērnu aprūpē iesaistīto personu zināšanas jautājumos par seksuālo un reproduktīvo veselību, kā arī komunikācijas prasmes ar bērnu vai pusaudzi par seksuālo un reproduktīvo veselību.</t>
  </si>
  <si>
    <t>Sniegtas papildu zināšanas un prasmes vecākiem, aizbildņiem un veicināta izpratne par seksuālās un reproduktīvās veselības jautājumiem, par sarunu vadīšanu un komunikāciju ar bērnu vai pusaudzi par seksuālās un reproduktīvās veselības jautājumiem, seksualitāti, drošu un cieņpilnu attiecību veidošanu.</t>
  </si>
  <si>
    <t>Īstenoti izglītojoši pasākumi vecākiem, aizbildņiem, audžu ģimenēm un citām bērnu aprūpē iesaistītām personām,  lai uzlabotu komunikācijas un sarunu vadīšanas prasmes ar pusaudžiem par seksuālo un reproduktīvo veselību, t.sk. izmantojot jau izstrādātus, ieviestus materiālus un programmas seksuālās un reproduktīvās veselības jomā.</t>
  </si>
  <si>
    <t>VM</t>
  </si>
  <si>
    <t>1.1.3.</t>
  </si>
  <si>
    <t>Paplašināt valsts apmaksātu kontracepcijas pakalpojumu  saņemšanas iespējas sievietēm, kuras ir pakļautas sociālās atstumtības riskam, un jauniešiem.</t>
  </si>
  <si>
    <t>NVD</t>
  </si>
  <si>
    <t>VM, Ārstniecības personu profesionālās asociācijas</t>
  </si>
  <si>
    <t>2026.gada 1.pusgads</t>
  </si>
  <si>
    <t>33.15.00 Laboratorisko izmeklējumu nodrošināšana ambulatorajā aprūpē</t>
  </si>
  <si>
    <t>33.16.00 Pārējo ambulatoro veselības aprūpes pakalpojumu nodrošināšana</t>
  </si>
  <si>
    <t>33.18.00 Plānveida stacionāro veselības aprūpes pakalpojumu nodrošināšana</t>
  </si>
  <si>
    <t>Laktāts, serozo dobumu šķidrumu klīniska izmeklēšana - laboratoriskie izmeklējumi</t>
  </si>
  <si>
    <t>1.1.4.</t>
  </si>
  <si>
    <t>Veicināta sabiedrības izpratne, prasmes un zināšanas par grūtniecības plānošanu, auglību ietekmējošiem riska faktoriem, grūtniecības norisi, rīcību neplānotas grūtniecības gadījumā, dzemdībām un pēcdzemdību periodu.</t>
  </si>
  <si>
    <t>VM, LVA, LGDSA, ārstniecības iestādes, kuras nodrošina ambulatoros ginekologa, dzemdību speciālista pakalpojumus</t>
  </si>
  <si>
    <t>2026.gada 2.pusgads</t>
  </si>
  <si>
    <t>SPKC</t>
  </si>
  <si>
    <t>Visu periodu</t>
  </si>
  <si>
    <t>1.2. Jauno un topošo vecāku izglītošana par bērna attīstību un aprūpi, kā arī par psihiskās veselības saglabāšanu un nepieciešamā atbalsta saņemšanas iespējām.</t>
  </si>
  <si>
    <t>1.2.1.</t>
  </si>
  <si>
    <t>Izglītot sabiedrību par bērnu attīstības un emocionālās audzināšanas principiem, tai skaitā miega higiēnu un veselību, kā arī digitālo tehnoloģiju pārmērīga un nekontrolēta patēriņa riskiem un ietekmi uz bērnu veselību.</t>
  </si>
  <si>
    <t xml:space="preserve">Mazinātas bērnu nevēlamas uzvedības problēmas, veicināta psihoemocionālās vides uzlabošanās ģimenē. </t>
  </si>
  <si>
    <t>BKUS, VM, NVO, profesionālās asociācijas, pašvaldības</t>
  </si>
  <si>
    <t xml:space="preserve">2026. gada 2.pusgads </t>
  </si>
  <si>
    <t xml:space="preserve">Nodrošināta valsts atbalsta sniegšana vecākiem, kuriem ir bērni ar attīstības traucējumiem un miega problēmām. </t>
  </si>
  <si>
    <t>Izveidotas atbalsta grupas vecākiem, kuriem ir bērni ar attīstības traucējumiem un miega problēmām.</t>
  </si>
  <si>
    <t>BKUS</t>
  </si>
  <si>
    <t>VM, NVD</t>
  </si>
  <si>
    <t>2027.gada 1.pusgads</t>
  </si>
  <si>
    <t xml:space="preserve">Nodrošinātas regulāras izglītojošās lekcijas topošajiem un jaunajiem vecākiem par bērna miega veselību un zīdaiņu pēkšņās nāves sindromu. </t>
  </si>
  <si>
    <t>2026. gada 2.pusgads</t>
  </si>
  <si>
    <t>Izstrādāta psiholoģiskā atbalsta programma un izveidotas psiholoģiskā atbalsta grupas motivētiem jauniešiem ar miega traucējumiem, iesaistot speciālistus (psihologs/psihoterapeits), kuri pārvalda kognitīvi biheiviorālo terapiju.</t>
  </si>
  <si>
    <t>1.2.2.</t>
  </si>
  <si>
    <t>Izglītot topošos un jaunos vecākus par bērna funkcionālā novērtējuma veikšanu, bērna attīstību, aprūpi un kopšanu.</t>
  </si>
  <si>
    <t>Uzlabojas topošo un jauno vecāku zināšanas un izpratne par bērna funkcionālā novērtējuma veikšanu un nozīmi, kā arī par bērna attīstību un aprūpi, tai skaitā par dzemdībām, traumatisma mazināšanu, drošas vides nodrošināšanu, zīdīšanu, piebarošanu, vakcināciju, veselības profilaktiskajām pārbaudēm u.c.</t>
  </si>
  <si>
    <t>Izstrādāts digitāli pieejams informatīvais materiāls topošajiem vecākiem prasmju un zināšanu uzlabošanai par bērna attīstību, aprūpi un kopšanu, sākot no grūtniecības līdz bērna 3 gadu vecumam.</t>
  </si>
  <si>
    <t xml:space="preserve"> </t>
  </si>
  <si>
    <t xml:space="preserve">Izstrādāts informatīvais materiāls sociālās atstumtības riskam pakļautajiem vecākiem (t.sk. personām ar invaliditāti, garīgās attīstības traucējumiem, personām ar atkarībām). </t>
  </si>
  <si>
    <t>2027.gada 2.pusgads</t>
  </si>
  <si>
    <t xml:space="preserve">1.2.3. </t>
  </si>
  <si>
    <t>Izglītota sabiedrība par pareizu bērna mutes higiēnu, kā arī pārtikas produktu un uztura paradumu ietekmi uz mutes veselību.</t>
  </si>
  <si>
    <t>RSU SI</t>
  </si>
  <si>
    <t>1.2.4.</t>
  </si>
  <si>
    <t>Īstenot pasākumus zīdīšanas veicināšanai.</t>
  </si>
  <si>
    <t>Veicināta ekskluzīvā zīdīšana.</t>
  </si>
  <si>
    <t>Profesionālās asociācijas, ārstniecības iestādes</t>
  </si>
  <si>
    <t>Izstrādāti vismaz 4 video materiāli topošajiem un jaunajiem vecākiem par zīdīšanas veicināšanu un ieteikumiem biežāko problēmsituāciju risināšanai. Nodrošināta materiālu publicitāte un pieejamība.</t>
  </si>
  <si>
    <t>VM,  LZVKA, LVA</t>
  </si>
  <si>
    <t>2025. gada 2. pusgads</t>
  </si>
  <si>
    <t>1.3. Sabiedrības informēšana par izplatītākajām akūtajām slimībām, kā arī aktualitātēm pneimonoloģijā un alergoloģijā un infekcijas slimību jomā.</t>
  </si>
  <si>
    <t>1.3.1.</t>
  </si>
  <si>
    <t>1.3.2.</t>
  </si>
  <si>
    <t>Paaugstināt vecāku veselībpratību jautājumos par izplatītākajām akūtajām slimībām bērniem.</t>
  </si>
  <si>
    <t>Samazinās ambulatoro pacientu nepamatotu apmeklējumu skaits un pārslodze stacionāru neatliekamās medicīniskās palīdzības nodaļās, nodrošinot bērnu vecākiem publiski pieejamu informāciju par rīcību gadījumā, kad bērns ir akūti saslimis.</t>
  </si>
  <si>
    <t>2025.gada 2.pusgads</t>
  </si>
  <si>
    <t>Izveidots sadarbības modelis ar ģimenes ārstu, kas nodrošina jauno vecāku izglītošanu par slimību profilaksi un rīcību akūto slimību gadījumos.</t>
  </si>
  <si>
    <t>1.4. Imunizācija</t>
  </si>
  <si>
    <t>1.4.1.</t>
  </si>
  <si>
    <t>Samazināta bērnu saslimstības ar ĒE gadījumu skaits</t>
  </si>
  <si>
    <t>Visiem bērniem no 1 gada vecuma nodrošinātu valsts apmaksātu vakcināciju pret ĒE</t>
  </si>
  <si>
    <t>SPKC, NVD, VM</t>
  </si>
  <si>
    <t>IVP, BKUS ĢVC</t>
  </si>
  <si>
    <t>2026. gada 1.pusgads</t>
  </si>
  <si>
    <t>33.14.00 Primārās ambulatorās veselības aprūpes nodrošināšana</t>
  </si>
  <si>
    <t>1.4.2.</t>
  </si>
  <si>
    <t>NVD, VM, SPKC</t>
  </si>
  <si>
    <t>IVP, BKUS</t>
  </si>
  <si>
    <t xml:space="preserve">1.4.3. </t>
  </si>
  <si>
    <t>Izvērtētas pacientu riska grupas, kurām ar ārstu konsīlija lēmumu būtu nodrošināmas noteiktas vakcinācijas kalendārā neiekļautās vakcīnas.</t>
  </si>
  <si>
    <t>Ieviests valsts apmaksāts vakcinācijas pakalpojums bērniem pret šo bērnu dzīvību apdraudošām infekcijām.</t>
  </si>
  <si>
    <t>Izveidotas augsta veselības riska bērnu vakcinācijas shēmas un pacientu ceļi</t>
  </si>
  <si>
    <t>1.4.4.</t>
  </si>
  <si>
    <t>Samazināti individuālie un sabiedrības veselības riski bērnu vakcinācijā ar otro masalu, masaliņu, epidēmiskā parotīta un vējbaku vakcīnas devu, kas pašlaik tiek veikta 7 gadu vecumā</t>
  </si>
  <si>
    <t>Nodrošināta bērnu vakcinācija pret masalām, masaliņām, epidēmisko parotītu un vējbakām ar otro vakcīnas devu 4 gadu vecumā, nevis 7 gadu vecumā, tādējādi efektīvāk aizsargājot bērnus pret inficēšanos ar masalām un novēršot nepietiekamu aizsardzību pret minētājām infekcijas slimībām.</t>
  </si>
  <si>
    <t>33.04.00 Centralizēta medikamentu un materiālu iegāde</t>
  </si>
  <si>
    <t>2. Rīcības virziens</t>
  </si>
  <si>
    <t>Sekundārā slimību profilakse (profilaktiskās apskates, sijājošā diagnostika)</t>
  </si>
  <si>
    <t>2.1. Bērnu profilaktiskās apskates, neinfekcijas slimību skrīnings</t>
  </si>
  <si>
    <t>2.1.1.</t>
  </si>
  <si>
    <t>Izstrādāts klīniskais algoritms, klīniskais ceļš un kvalitātes indikatori kardiovaskulārā riska mazināšanai un dzīvībai bīstamo sirds ritma traucējumu atpazīšanai bērniem.</t>
  </si>
  <si>
    <t>2.1.2.</t>
  </si>
  <si>
    <t>Veikti grozījumi NA.</t>
  </si>
  <si>
    <t>NVD, VM</t>
  </si>
  <si>
    <t>2026. gada 2. pusgads</t>
  </si>
  <si>
    <t>2.1.3.</t>
  </si>
  <si>
    <t>2.1.4.</t>
  </si>
  <si>
    <t>Pilnveidot bērnu redzes un acu skrīningu</t>
  </si>
  <si>
    <t>Izveidotas vienotas redzes skrīninga vadlīnijas visiem skrīninga īstenošanā iesaistītajiem speciālistiem, kas nodrošinātu 90% mērķa grupas aptveri un efektīvu oftalmologa resursu izmantošanu bērnu redzes problēmu novēršanai, kā arī veicinātu optometristu iesaisti bērnu acu pārbaužu veikšanā to kompetences ietvaros, lai mazinātu rindu pie oftalmologa pacientiem ar jau noteiktiem redzes traucējumiem.</t>
  </si>
  <si>
    <t>Izstrādāti grozījumi NA (MK not. Nr. 555) ar mērķi iekļaut optometrista sniegtus pakalpojumu valsts apmaksāto pakalpojumu grozā, kā individuāli strādājoša speciālista sniegtu pakalpojumu.</t>
  </si>
  <si>
    <t xml:space="preserve">Veikti grozījumi NA (MK 555 15.pielikums), papildinot ģimenes ārstu gada darbības rādītāju  kritēriju sarakstu ar acu sārtā refleksa skrīninga veikšanu. </t>
  </si>
  <si>
    <t>Pilnveidot bērnu dzirdes skrīningu</t>
  </si>
  <si>
    <t>VM, BKUS, Latvijas Bērnu dzirdes centrs</t>
  </si>
  <si>
    <t>3. Rīcības virziens</t>
  </si>
  <si>
    <t>Slimību diagnostika un ārstēšana (terciārās slimību profilakses līmenis)</t>
  </si>
  <si>
    <t>3.1. Veselības aprūpes pakalpojumu un zāļu pieejamība bērniem</t>
  </si>
  <si>
    <t>3.1.1.</t>
  </si>
  <si>
    <t>NVD, BKUS</t>
  </si>
  <si>
    <t>2026.gada 1. pusgads</t>
  </si>
  <si>
    <t>Bērnu ķirurģija - tarifu piemaksu pārrēķins vienreizlietojamiem bipolāriem/ultraskaņas instrumentiem</t>
  </si>
  <si>
    <t>3.1.2.</t>
  </si>
  <si>
    <t>Uzlabot laboratoriskās diagnostikas pakalpojumu pieejamību bērniem.</t>
  </si>
  <si>
    <t>Palielināts valsts apmaksāto laboratoriskās diagnostikas pakalpojumu skaits vismaz par 5 pakalpojumiem.</t>
  </si>
  <si>
    <t>VM, BKUS</t>
  </si>
  <si>
    <t>3.1.3.</t>
  </si>
  <si>
    <t>Uzlabota priekšlaikus dzimušo bērnu veselības aprūpe dinamikā un aprūpes  pēctecība, vienlaikus:
1) agrīni identificējot novirzes no normālas bērna augšanas līknes; 
2) laikus konstatējot bērna psihomotorās un sociālās attīstības aizturi;
3) laikus sniedzot  bērniem nepieciešamo atbalstu un atbilstošu terapiju;
4) nodrošinot priekšlaikus dzimušu bērnu fiziskās un psihomotorās attīstības uzlabošanos, tādējādi uzlabojot šo bērnu un viņu ģimeņu dzīves kvalitāti.</t>
  </si>
  <si>
    <t>2027.gada 1. pusgads</t>
  </si>
  <si>
    <t>3.1.4.</t>
  </si>
  <si>
    <t>Uzlabot valsts apmaksātu zobārstniecības pakalpojumu pieejamību bērniem.</t>
  </si>
  <si>
    <t>Nodrošināta specializētās terciārās zobārstniecības pakalpojumu pieejamība.</t>
  </si>
  <si>
    <t>2027. gada 1. pusgads</t>
  </si>
  <si>
    <t>Izstrādāti klīniskie algoritmi, pacientu ceļi un kritēriji zobārstniecībā, tai skaitā, lai identificētu situācijas, kurās sniedz specializētās zobārstniecības caries complicata ārstniecību SI.</t>
  </si>
  <si>
    <t>ESF+ projekts Nr. 4.1.2.7/1/24/I/001 "Pilnveidot pacientu drošību un aprūpes kvalitāti"</t>
  </si>
  <si>
    <t>2026.gada IV ceturksnis</t>
  </si>
  <si>
    <t xml:space="preserve">Apzinātas reģionālās zobārstu prakses un uzrunātas slēgt līgumus ar  NVD par valsts apmaksātu zobārstniecības pakalpojuma sniegšanu bērniem. </t>
  </si>
  <si>
    <t>RSU SI, LZA</t>
  </si>
  <si>
    <t>2027. gada 1.pusgads</t>
  </si>
  <si>
    <t>Veikti aprēķini un sagatavoti priekšlikumi grozījumiem NA.</t>
  </si>
  <si>
    <t>Izstrādāti un ieviesti jauni manipulāciju tarifi.</t>
  </si>
  <si>
    <t xml:space="preserve"> LDVC</t>
  </si>
  <si>
    <t>2027. gada 2. pusgads</t>
  </si>
  <si>
    <t xml:space="preserve">3.1.5. </t>
  </si>
  <si>
    <t>Veicināta veselības aprūpes pakalpojumu pieejamība pacientēm ar sinehiju un vulvītu.</t>
  </si>
  <si>
    <t xml:space="preserve">Paātrināta pacienšu ar sinehiju un vulvītu nokļūšana pie ārstniecības personas, iesaistot vecmāti meiteņu ārējo dzimumorgānu atsevišķu slimību (sinehijas, vulvīts) profilaksē, diagnostikā un ārstēšanā, vienlaikus atslogojot ginekologu-dzemdību speciālistu darbu. </t>
  </si>
  <si>
    <t>1) Papildus apmācītas vecmātes to iesaistei, dalībai minēto slimību diagnostikā, ārstēšanā, profilaksē; 
2) vismaz 5 vecmātes valstī iesaistītas minēto slimību profilakses, diagnostikas un ārstēšanas nodrošināšanā.</t>
  </si>
  <si>
    <t>LGDSA, BKUS, LVA, ārstniecības iestādes, kuras nodrošina ambulatoros ginekologa, dzemdību speciālista pakalpojumus.</t>
  </si>
  <si>
    <t>2026. gada 1. pusgads</t>
  </si>
  <si>
    <t>3.1.6.</t>
  </si>
  <si>
    <t>Izvērtēt iespēju noteikt ārstniecības iestādei tiesības nodrošināt bērnam nepieciešamo veselības aprūpi gadījumos, ja bērna vecāki atsakās no tās.</t>
  </si>
  <si>
    <t>Novērsti riski gadījumiem, kad veselības aprūpes pakalpojumu nesniegšana negatīvi ietekmē bērna veselību.</t>
  </si>
  <si>
    <t>Izstrādāti priekšlikumi grozījumiem NA.</t>
  </si>
  <si>
    <t>LPS, BKUS</t>
  </si>
  <si>
    <t>3.1.7.</t>
  </si>
  <si>
    <t>Izvērtēt iespēju un sniegt priekšlikumus perinatālās un zīdaiņu psihiskās veselības pakalpojumu sistēmas attīstībai.</t>
  </si>
  <si>
    <t>Izstrādāti priekšlikumi perinatālās un zīdaiņu psihiskās veselības pakalpojumu sistēmas attīstībai.</t>
  </si>
  <si>
    <t>2026.gada
1.pusgads</t>
  </si>
  <si>
    <t>3.2. Hroniski slimo bērnu veselības aprūpe</t>
  </si>
  <si>
    <t>3.2.1.</t>
  </si>
  <si>
    <t xml:space="preserve">1) Veikts KZS audits. </t>
  </si>
  <si>
    <t>3) Atjaunots KZS iekļauto diagnožu un valsts apmaksājamo medikamentu saraksts bērniem hronisko slimību ārstēšanai.</t>
  </si>
  <si>
    <t>3.2.2.</t>
  </si>
  <si>
    <t>Pakalpojuma īstenošanas gadījumā, salīdzinot ar 2023. gadu, par 25 % palielinājies to bērnu skaits, kuri saņēmuši veselības pakalpojumus agrīnās intervences programmas ietvaros.</t>
  </si>
  <si>
    <t>Apmācīti speciālisti darbam ar agrīnās intervences programmām.</t>
  </si>
  <si>
    <t>Izstrādāts agrīnās intervences ieviešanas modelis.</t>
  </si>
  <si>
    <t xml:space="preserve">VK </t>
  </si>
  <si>
    <t>Adaptētas un pilotētas pierādījumos balstītas agrīnās intervences programmas bērniem ar neirālās attīstības traucējumu riskiem.</t>
  </si>
  <si>
    <t>NVD, VM, IZM, SPKC, VISC, BKUS, LM, profesionālās organizācijas</t>
  </si>
  <si>
    <t>3.2.3.</t>
  </si>
  <si>
    <t>Nodrošināta uz pacientu orientēta veselības aprūpes pāreja no bērna veselības aprūpes uz pieaugušo aprūpi.</t>
  </si>
  <si>
    <t>1) Izstrādāts pacienta ceļš pārejai no pediatriskās aprūpes uz pieaugušo aprūpi dažādu hronisko slimību, tai skaitā, reto slimību, grupās, paredzot, ka  pediatri un apakšspecialitāšu ārsti ir tiesīgi ārstēt un ambulatori novērot pacientus līdz 24 gadu vecumam;
2) sagatavoti priekšlikumi grozījumiem NA.</t>
  </si>
  <si>
    <t>VM,.NVD</t>
  </si>
  <si>
    <t>3.2.4.</t>
  </si>
  <si>
    <t xml:space="preserve">Pārskatīts manipulācijas tarifs, lai nodrošinātu valsts apmaksātu  specifisku alergēnimūnterapiju visiem pacientiem līdz 18 gadu vecumam, kuriem ir  konstatēts anafilakses risks pret bites vai lapsenes indi. </t>
  </si>
  <si>
    <t>3.3. Neauglības ārstēšana</t>
  </si>
  <si>
    <t>3.3.1.</t>
  </si>
  <si>
    <t>Uzlabot neauglības ārstēšanas pakalpojuma kvalitāti un pieejamību.</t>
  </si>
  <si>
    <t>LGDSA, neauglības ārstēšanas klīnikas</t>
  </si>
  <si>
    <t>2027.gada 4.ceturksnis</t>
  </si>
  <si>
    <t>Medicīniskās apaugļošanas tarifi (embriju sasaldēšana un atsaldēšana)</t>
  </si>
  <si>
    <t>No valsts budžeta līdzekļiem nodrošināta embriju sasaldēšana un atsaldēšana</t>
  </si>
  <si>
    <t>Nodrošinātas valsts apmaksātas atbalsta konsultācijas  pāriem, kuri saskaras ar neveiksmīgu grūtniecības iznākumu</t>
  </si>
  <si>
    <t>Medicīniskās apaugļošanas pakalpojuma paplašināšana - apmaksāti vairāk kā 2 mēģinājumi un paplašināts saņēmēju loks (arī tad, ja pārim / sievietei neauglība nav konstatēta)</t>
  </si>
  <si>
    <t>3.3.2.</t>
  </si>
  <si>
    <t>Izvērtēt iespēju izveidot vienotu neauglības ārstēšanas reģistru ar mērķi nodrošināt neauglības ārstēšanas kvalitātes uzraudzību valstī.</t>
  </si>
  <si>
    <t xml:space="preserve">Nodrošināta iespēja valsts mērogā analizēt datus, kas atspoguļo neauglības ārstēšanas kvalitāti un rezultātus ārstniecības iestādēs, kā arī neauglības ārstēšanai, tai skaitā, medicīniskai apaugļošanai izlietotos valsts budžeta līdzekļus, kā arī pacientu līdzmaksājumus. </t>
  </si>
  <si>
    <t>LDVC, NVD</t>
  </si>
  <si>
    <t>VM, SPKC, Profesionālās asociācijas</t>
  </si>
  <si>
    <t>3.3.3.</t>
  </si>
  <si>
    <t xml:space="preserve">Izveidot centralizētu, valstiskā līmenī funkcionējošu Dzimumšūnu un gonādu (olnīcu, sēklinieku) audu banku valsts apmaksāta uzglabāšanas pakalpojuma nodrošināšanai gadījumos, kad personai bērnībā vai reproduktīvajā vecumā ir konstatēta smaga slimība, kuras ārstēšana (vai pati slimība) var radīt neatgriezeniskas sekas seksuāli reproduktīvajā sistēmā veselīga bērna radīšanai </t>
  </si>
  <si>
    <t>Pacientiem ar smagām slimībām, kuru ārstēšana vai pati slimība var radīt neatgriezeniskas sekas seksuāli reproduktīvajā sistēmā, iespēja nākotnē radīt pēcnācējus.</t>
  </si>
  <si>
    <t xml:space="preserve">VM, NVD </t>
  </si>
  <si>
    <t>4. Rīcības virziens</t>
  </si>
  <si>
    <t>Veicināt speciālistu izglītību un tālākizglītību, nodrošinot kompetenču attīstību un minimālo apjomu sasniegšanu</t>
  </si>
  <si>
    <t>No 2025.gada</t>
  </si>
  <si>
    <t xml:space="preserve">Grūtnieces, dzemdētājas un nedēļnieces veselības aprūpes organizācija, pieejamība un ārstniecības kvalitāte </t>
  </si>
  <si>
    <t>Paplašināta vecmātes loma fizioloģiskas grūtniecības un pēcdzemdību aprūpē, kā arī zīdīšanas veicināšanā.</t>
  </si>
  <si>
    <t xml:space="preserve">LVA, LĢĀA, LLĢĀA, LGDSA </t>
  </si>
  <si>
    <t>NVD, SPKC</t>
  </si>
  <si>
    <t>SPKC, NVD</t>
  </si>
  <si>
    <t>Uzlabot veselības aprūpes pakalpojumu pieejamību grūtniecības un pēcdzemdību periodā.</t>
  </si>
  <si>
    <t>LGDSA, BKUS, LVA, LNB, LĢĀA, LLĢĀA</t>
  </si>
  <si>
    <t>1) Izstrādāts algoritms;</t>
  </si>
  <si>
    <t xml:space="preserve">
2) veikti aprēķini;
3) īstenots pilotprojekts.</t>
  </si>
  <si>
    <t xml:space="preserve">Grūtniecēm patoloģiju gadījumā laikus pieejami nepieciešamie neatliekamās medicīniskās palīdzības un plānveida stacionārie veselības aprūpes pakalpojumi </t>
  </si>
  <si>
    <t xml:space="preserve">Nodrošināt mūsdienīgu uz pierādījumiem balstītu pieeju grūtniecības agrīnas neiznēsāšanas risināšanai un grūtniecības pārtraukšanai pēc medicīniskām indikācijām grūtniecības I un II trimestrī. </t>
  </si>
  <si>
    <t xml:space="preserve">1) Samazināts hospitalizācijas gadījumu skaits, nodrošinot pakalpojuma saņemšanu dienas stacionārā;
2) nodrošināta drošāka grūtniecības atrisināšana. </t>
  </si>
  <si>
    <t>1) Pārskatītas medicīniskās tehnoloģijas (medikamentozs aborts līdz 63.amenorejas dienai, lietojot mifepristonu un mizoprostolu; ķirurģisks aborts līdz 12. grūtniecības nedēļai);
2) izstrādāta un reģistrēta tehnoloģija grūtniecības pārtraukšanai grūtniecības 2.trimestrī;
3) sagatavoti priekšlikumi grozījumiem NA (Seksuālās un reproduktīvās veselības likums un MK noteikumi Nr. 590).</t>
  </si>
  <si>
    <t>LGDSA</t>
  </si>
  <si>
    <t xml:space="preserve">33.03.00 Kompensējamo medikamentu un materiālu apmaksāšana  </t>
  </si>
  <si>
    <t>Mazināt mutes dobuma infekciju risku grūtniecēm.</t>
  </si>
  <si>
    <t>Nodrošināti valsts apmaksāti zobārstniecības un zobu higiēnista pakalpojumi sociālās atstumtības riskam pakļautām grūtniecēm.</t>
  </si>
  <si>
    <t>LGDSA, LZA, LZHA</t>
  </si>
  <si>
    <t>Pēc kritēriju izstrādes veikti aprēķini pakalpojumu ieviešanai un sniegti priekšlikumi grozījumu NA.</t>
  </si>
  <si>
    <t>Izvērtēta ginekoloģijas un dzemdību nodaļu un PAC izvirzīto prasību izpilde un dzemdību nodaļu kartējums.</t>
  </si>
  <si>
    <t>Sagatavoti priekšlikumi grozījumiem NA.</t>
  </si>
  <si>
    <t>Ārstniecības iestādes, kuras nodrošina dzemdību palīdzību, profesionālās asociācijas</t>
  </si>
  <si>
    <t>Visu līmeņu dzemdību palīdzības iestādēs nodrošināta asins gāzu analīzes veikšana jaundzimušajiem 24/7.</t>
  </si>
  <si>
    <t>Izvirzīt un auditēt dzemdību palīdzības kvalitātes rādītājus, nosakot virzienus dzemdību palīdzības kvalitātes uzlabošanai</t>
  </si>
  <si>
    <t xml:space="preserve">Veikts kvalitāti raksturojošo datu izvērtējums ārstniecības iestādēs un noteikts korektīvo darbību plāns. </t>
  </si>
  <si>
    <t>VM, LGDSA, LNB</t>
  </si>
  <si>
    <t>Definēti veicamie pasākumi ķeizargriezienu skaita samazināšanai valstī.</t>
  </si>
  <si>
    <t>Pārskatīt un aktualizēt medicīnisko dokumentāciju grūtnieču un dzemdētāju aprūpē, vienlaikus nodrošinot to digitālu pieejamību.</t>
  </si>
  <si>
    <t xml:space="preserve">Pāskatīta un pilnveidota grūtnieču un dzemdētāju medicīniskā dokumentācija. </t>
  </si>
  <si>
    <t xml:space="preserve">Veikti grozījumi NA </t>
  </si>
  <si>
    <t xml:space="preserve"> VM</t>
  </si>
  <si>
    <t>LGDSA, LVA</t>
  </si>
  <si>
    <t xml:space="preserve">Nodrošināt pacientu pieredzes mērījumu veikšanu ārstniecības iestādēs. </t>
  </si>
  <si>
    <t>Visās ārstniecības iestādēs, kuras nodrošina dzemdību palīdzību, tiek veikta pacientu pieredzes mērīšana ar PVO instrumentu.</t>
  </si>
  <si>
    <t>1) Sagatavoti grozījumi NA, paredzot, ka tiek izmantota vienota pieeja dzemdību pieredzes mērīšanā, lietojot SPKC un Latvijas ginekologu un dzemdību speciālistu kopīgi izstrādāto anketu atbilstoši PVO kritērijiem;
2) ilgtermiņā veicināts to pacientu īpatsvara pieaugums, kuri aizpildījuši dzemdību pieredzes aptauju, nosakot sākotnējo vērtību ne mazāk kā 25%;
3) definēta stratēģija selektīvu rādītāju  uzlabošanai un dinamiskai uzraudzībai.</t>
  </si>
  <si>
    <t>Ārstniecības iestādes, kuras nodrošina dzemdību palīdzību,  LGDSA</t>
  </si>
  <si>
    <t>Pilnveidot valstī vienotas, koordinētas, visām ārstniecības iestādēm saistošas augsta riska grūtnieču, dzemdētāju, nedēļnieču un jaundzimušo pārvešanas sistēmas darbību un e-veselības ietvaros uzlabot informācijas apmaiņas starp stacionārajām ārstniecības iestādēm par pārvestajiem pacientiem funkcionalitāti.</t>
  </si>
  <si>
    <t>1) Veiktas pārbaudes ārstniecības iestādēs par iepriekšējos auditos ārstniecības iestādēm noteikto korektīvo darbību izpildi attiecībā uz grūtnieču, dzemdētāju, nedēļnieču un jaundzimušo pārvešanu uz augstāka līmeņa ārstniecības iestādi atbilstoši medicīniskajām indikācijām; 
2) ārstniecības iestādēm nacionālā līmenī nodrošināts metodoloģiskais atbalsts jaundzimušo pārvešanas gadījumu, kā arī sarežģītu augsta riska klīnisko gadījumu analīzes veikšanai.</t>
  </si>
  <si>
    <t>NMPD, profesionālās asociācijas</t>
  </si>
  <si>
    <t xml:space="preserve"> NVD, VM</t>
  </si>
  <si>
    <t xml:space="preserve">Ārstniecības iestādes, LGDSA, BKUS, LNB </t>
  </si>
  <si>
    <t>Pārskatīt un aktualizēt medicīnisko dokumentāciju jaundzimušo aprūpē.</t>
  </si>
  <si>
    <t>Izstrādāta vienota jaundzimušo transportēšanas dokumentācija</t>
  </si>
  <si>
    <t>VI, NVD, NMPD</t>
  </si>
  <si>
    <t xml:space="preserve">Izveidots vienots piena bankas pakalpojuma organizatoriskais un loģistikas process visā valstī, paredzot piena bankas darbības pamatprincipus. </t>
  </si>
  <si>
    <t>1) Izstrādāta NA bāze;
2) izveidots process, lai BKUS Piena bankas donoru piens būtu pieejams visā valstī</t>
  </si>
  <si>
    <t xml:space="preserve"> VM, NVD</t>
  </si>
  <si>
    <t>BKUS MVC</t>
  </si>
  <si>
    <t>Pasākums kontracepcijas nodrošināšanai jaunietēm līdz 25 gadu vecumam, sievietēm reproduktīvajā vecumā ar invaliditāti vai maznodrošinātās statusu</t>
  </si>
  <si>
    <t>Apakšprogrammas nosaukums</t>
  </si>
  <si>
    <t>Papildus nepieciešamais finansējums 2026.gadam</t>
  </si>
  <si>
    <t>Papildus nepieciešamais finansējums 2027.gadam</t>
  </si>
  <si>
    <t>Papildus nepieciešamais finansējums turpmāk ik gadu (ja pasākums nav terminēts)</t>
  </si>
  <si>
    <t>Pacientu skaits saskaņā ar BKUS iesniegto</t>
  </si>
  <si>
    <t>Pacientu skaits saskaņā ar CSP statistiku par iedzīvotāju īpatsvars zem minimālo ienākumu līmeņa 18-49gadi: https://data.stat.gov.lv/pxweb/lv/OSP_PUB/START__POP__NN__NNM/NNM030/table/tableViewLayout1/</t>
  </si>
  <si>
    <t>15% no visām (n=20 859) sievietēm reproduktīvajā vecumā ar invaliditāti=3 129</t>
  </si>
  <si>
    <t>Pacientu skaits saskaņā ar CSP statiostiku par pirmreizēji noteiktu invaliditāti un atkārtoti atzītu invaliditāti 18-44gadi: https://stat.gov.lv/lv/statistikas-temas/soc-aizsardziba-veseliba/personas-ar-invaliditati/19263-pilngadigas-personas-ar?themeCode=VD</t>
  </si>
  <si>
    <r>
      <t>N=5704+3442+3129=</t>
    </r>
    <r>
      <rPr>
        <b/>
        <sz val="10"/>
        <color theme="1"/>
        <rFont val="Times New Roman"/>
        <family val="1"/>
        <charset val="186"/>
      </rPr>
      <t>12 275</t>
    </r>
  </si>
  <si>
    <t>Manipulācijas kods</t>
  </si>
  <si>
    <t>Manipulācijas nosaukums</t>
  </si>
  <si>
    <t>Manip. tarifs, EUR</t>
  </si>
  <si>
    <t>Pacienta līdzmaksājums, EUR</t>
  </si>
  <si>
    <t>Plānotais pacientu skaits gadā</t>
  </si>
  <si>
    <t>Plānotais manipulāciju skaits vienam pacientam gadā</t>
  </si>
  <si>
    <t>Nepieciešamais finansējums gadā, EUR</t>
  </si>
  <si>
    <t>Pacientu skaits</t>
  </si>
  <si>
    <t>Zvaigznītes (* vai **)</t>
  </si>
  <si>
    <t>Ambulatori 
(33.16.00 programma)</t>
  </si>
  <si>
    <t>Stacionāri
(33.18.00 programma)</t>
  </si>
  <si>
    <t>Laboratorija ambulatori
(33.15.00 programma)</t>
  </si>
  <si>
    <t>Subdermālā kontracepcijas implanta ievietošana augšdelmā ar implanta vērtību***</t>
  </si>
  <si>
    <t>-</t>
  </si>
  <si>
    <t>*-&gt; **</t>
  </si>
  <si>
    <t>16014*</t>
  </si>
  <si>
    <t>Subdermālā kontracepcijas implanta izņemšana no augšdelma**</t>
  </si>
  <si>
    <t>Piemaksa par kontraceptīvās intratuerīnās sistēmas (spirāles) izmantošanu</t>
  </si>
  <si>
    <t>**</t>
  </si>
  <si>
    <t>Spirāles ievadīšana</t>
  </si>
  <si>
    <t>Spirāles izņemšana</t>
  </si>
  <si>
    <t xml:space="preserve">Laboratoriskie izmeklējumi STI </t>
  </si>
  <si>
    <t>Finanšu ietekme, eiro:</t>
  </si>
  <si>
    <t>Pacientu sadalījums - ambulatori 90%, stacionārā 10%</t>
  </si>
  <si>
    <t>Pēc L.Līdakas: 70% implants (n=8 593), 30% spiāle (n=3682)</t>
  </si>
  <si>
    <t>* Manipulācija 16014 provizoriski nepieciešama 30% (n=2 578) no visiem pacientiem gadā, kam ievieto subdermālo kontracepcijas implantu</t>
  </si>
  <si>
    <t>** Manipulācijas 16015, 16016 - veic tikai ambulatori</t>
  </si>
  <si>
    <t>Laboratorijas izmeklējumi ambulatori nepeiciešami pacientēm pirms intrauterīnās spirāles ievietšanas, seksuāli transmisīvo infekciju noteikšanai (n=3314). Vienas pacientes laboratisko izmeklējumu izmaksas uz gadu ir 51.39 EUR</t>
  </si>
  <si>
    <t xml:space="preserve">2026.gadā plānots 50%, 2027.gadā 75% un turpmāk 100% izpilde finanšu ietekmes aprēķinam. </t>
  </si>
  <si>
    <t>Ārsts</t>
  </si>
  <si>
    <t>Māsa</t>
  </si>
  <si>
    <t>Palīgpersonāls</t>
  </si>
  <si>
    <t>Soc.nodoklis </t>
  </si>
  <si>
    <t xml:space="preserve">Pieskaitāmās un netiešās ražošanas izmaksas </t>
  </si>
  <si>
    <t xml:space="preserve">Administratīvās izmaksas </t>
  </si>
  <si>
    <t xml:space="preserve">Pārējo pamatlīdzekļu amortizācija </t>
  </si>
  <si>
    <t>Mēneša darba samaksa</t>
  </si>
  <si>
    <t>1 minūtes vērtība darba samaksai</t>
  </si>
  <si>
    <t>Koeficienti</t>
  </si>
  <si>
    <t>Mainīgās izmaksas</t>
  </si>
  <si>
    <t>Kopējās izmaksas, euro</t>
  </si>
  <si>
    <t>Pacienta līdzmaksājums, euro</t>
  </si>
  <si>
    <t>Tarifs, euro</t>
  </si>
  <si>
    <t>Darba laiks (minūtes)</t>
  </si>
  <si>
    <t>Darba samaksa D, euro</t>
  </si>
  <si>
    <t>Valsts sociālās adrošināšanas obligātās iemaksas S, euro</t>
  </si>
  <si>
    <t>Ārstniecības līdzekļi M, euro</t>
  </si>
  <si>
    <t>Iekārtu amortizācija N, euro</t>
  </si>
  <si>
    <t>Pieskaitāmās un netiešās ražošanas izmaksas U, euro</t>
  </si>
  <si>
    <t>Administratīvās izmaksas A, euro</t>
  </si>
  <si>
    <t>Pārējo pamatlīdzekļu amortizācija n, euro</t>
  </si>
  <si>
    <t>ārstam</t>
  </si>
  <si>
    <t>māsai</t>
  </si>
  <si>
    <t>jaunākajam personālām</t>
  </si>
  <si>
    <t>jaunākajam personālam</t>
  </si>
  <si>
    <t>ārstam, māsai un jaunākajam personālām kopā</t>
  </si>
  <si>
    <t>M kopā</t>
  </si>
  <si>
    <t>Medikamenti</t>
  </si>
  <si>
    <t>Materiāli</t>
  </si>
  <si>
    <t>D</t>
  </si>
  <si>
    <t>S</t>
  </si>
  <si>
    <t>M</t>
  </si>
  <si>
    <t>E</t>
  </si>
  <si>
    <t>U</t>
  </si>
  <si>
    <t>A</t>
  </si>
  <si>
    <t>N</t>
  </si>
  <si>
    <t>P</t>
  </si>
  <si>
    <t>Kopējās izmaksas</t>
  </si>
  <si>
    <t>Pacienta līdzmaksājums</t>
  </si>
  <si>
    <t>Tarifs</t>
  </si>
  <si>
    <t>10 = 11 + 12</t>
  </si>
  <si>
    <t>JAUNS</t>
  </si>
  <si>
    <t>Laktāts</t>
  </si>
  <si>
    <t>Laktāta noteikšana asinīs un likvorā</t>
  </si>
  <si>
    <t>Serozo dobumu šķidrumu klīniska izmeklēšana</t>
  </si>
  <si>
    <t>Spēkā esošais manipulācijas tarifs, EUR</t>
  </si>
  <si>
    <t>Aprēķinātais manipulācijas tarifs, EUR</t>
  </si>
  <si>
    <t>Papildus manip.tarifam nepieciešamais finansējums, EUR</t>
  </si>
  <si>
    <t>Papildu informācija par finanšu ietekmes aprēķināšanu</t>
  </si>
  <si>
    <t>Plānotie apmaksas nosacījumi</t>
  </si>
  <si>
    <t>Ambulatori</t>
  </si>
  <si>
    <t>Dienas stacionārā</t>
  </si>
  <si>
    <t>Stacionārā</t>
  </si>
  <si>
    <t>Lielā ķirurģiskā operācija</t>
  </si>
  <si>
    <t>Citi apmaksas nosacījumi</t>
  </si>
  <si>
    <t>Nr.
p.k.</t>
  </si>
  <si>
    <t>Prioritāra pasākuma nosaukums</t>
  </si>
  <si>
    <t>Pasākuma doma īsumā (pieejamības uzlabošana, jauns pasākums, tarifa izmaiņas, no plāna pasākumiem izrietošs u.c.)</t>
  </si>
  <si>
    <t>Manip. kods</t>
  </si>
  <si>
    <t>Papildus nepieciešamais valsts budžeta finansējums KOPĀ, euro</t>
  </si>
  <si>
    <t>Papildus nepieciešamais valsts budžeta finansējums, euro</t>
  </si>
  <si>
    <t>33.18.00</t>
  </si>
  <si>
    <t>33.17.00</t>
  </si>
  <si>
    <t>33.16.00</t>
  </si>
  <si>
    <t>33.15.00</t>
  </si>
  <si>
    <t>33.14.00</t>
  </si>
  <si>
    <t>2027.gadam</t>
  </si>
  <si>
    <t>Turpmāk ik gadu 
(ja pasākums nav terminēts)</t>
  </si>
  <si>
    <t>KOPĀ:</t>
  </si>
  <si>
    <t>Jauns tarifs</t>
  </si>
  <si>
    <t>Pielikums Nr. 1.4.1.</t>
  </si>
  <si>
    <t>Pasākums valsts apmaksātu vakcinācija pret ērču encefalītu nodrošināšanai bērniem 1-17 gadiem</t>
  </si>
  <si>
    <t>Papildus nepieciešamais finansējums turpmāk ik gadu 
(ja pasākums nav terminēts)</t>
  </si>
  <si>
    <t xml:space="preserve">Vakcīna </t>
  </si>
  <si>
    <t>Cena bez PVN, eiro</t>
  </si>
  <si>
    <t>Ar 10% pieaugumu, eiro</t>
  </si>
  <si>
    <t>Summa ar PVN, eiro</t>
  </si>
  <si>
    <t>Pret ērču encefalītu bērniem no 1-17 gadiem</t>
  </si>
  <si>
    <t>Tarifs, eiro</t>
  </si>
  <si>
    <t>01018</t>
  </si>
  <si>
    <t>Ārsta konsultācija pirms vakcinācijas. Nenorāda kopā ar manipulāciju 01061, 60443 un 60444</t>
  </si>
  <si>
    <t>03081</t>
  </si>
  <si>
    <t>Vakcīnas ievadīšana ādā, zemādā un muskulī</t>
  </si>
  <si>
    <t>Pacientu skaits saskaņā ar SPKC sniegto informāciju.</t>
  </si>
  <si>
    <t>Gads</t>
  </si>
  <si>
    <t>Devu skaits</t>
  </si>
  <si>
    <t>Kopā</t>
  </si>
  <si>
    <t>Pielikums Nr. 1.4.2.</t>
  </si>
  <si>
    <t>Papildus nepieciešamais finansējums 2028.gadam</t>
  </si>
  <si>
    <t>Nirsevimabum</t>
  </si>
  <si>
    <t>Pacientu skaits un nepieciešamās devas saskaņā ar BKUS sniegto informāciju.*</t>
  </si>
  <si>
    <t>* BKUS sniedz datus, balstoties uz informāciju par iepriekšējos gados piedzimušo riska grupu personu skaitu, kuriem indicētas minētās zāles, vienlaikus ņemot vērā visu piedzimušo kohortu</t>
  </si>
  <si>
    <t>Pielikums Nr. 1.4.3.</t>
  </si>
  <si>
    <t>Nodrošināt noteiktu veselības riska grupu bērniem paplašinātu valsts apmaksāto vakcinācijas pakalpojumu klāstu pret dzīvību apdraudošām infekcijām (piemēram, pret pneimokoku infekciju – bērniem, kas dzimuši pirms vakcīnas iekļaušanas vakcinācijas kalendārā; pret meningokoku infekciju, A hepatītu).</t>
  </si>
  <si>
    <t>pret meningokoka infekciju</t>
  </si>
  <si>
    <t>pret pneimokoka infekciju</t>
  </si>
  <si>
    <t>pret A hepatītu</t>
  </si>
  <si>
    <t>Ārstu konsīlijs (3 speciālisti)</t>
  </si>
  <si>
    <t>Bērnu infektologa aprūpes epizodes tarifs, atbilstoši MK 555 4. pielikumam</t>
  </si>
  <si>
    <t>Vakcīna</t>
  </si>
  <si>
    <t>Turpmāk ik gadu</t>
  </si>
  <si>
    <t>Pret meningokoku infekciju</t>
  </si>
  <si>
    <t>Pret pneimokoka infekciju</t>
  </si>
  <si>
    <t>Pret A hepatītu</t>
  </si>
  <si>
    <t>Nodrošināt bērnu vakcināciju pret masalām, masaliņām, epidēmisko parotītu un vējbakām 4 gadu vecumā (vakcīnas, manipulācija, ārsta apskate)</t>
  </si>
  <si>
    <t>Vakcīnas nosaukums</t>
  </si>
  <si>
    <t>Vecuma grupa</t>
  </si>
  <si>
    <t>Rekomendētā vakcinācijas aptvere*</t>
  </si>
  <si>
    <t>Demogrāfiskie dati (personu skaits) vai vakcināciju skaits**</t>
  </si>
  <si>
    <t>Aprēķinātais daudzums (vakcīnas devas)</t>
  </si>
  <si>
    <t>Prognozējamais daudzums (vakcīnas devas apaļojot)</t>
  </si>
  <si>
    <t>Vakcīnas cena bez PVN</t>
  </si>
  <si>
    <t>Vakcīnas cena ar sadārdz. (10%) bez PVN</t>
  </si>
  <si>
    <t>Indikatīvi prognozētā vakcīnas cena ar PVN</t>
  </si>
  <si>
    <t>Papildu nepieciešamais finansējums vakcīnu iegādei</t>
  </si>
  <si>
    <t>Apskate</t>
  </si>
  <si>
    <t>Manipulācija</t>
  </si>
  <si>
    <t>Kopā apskate + vakcīnas ievade</t>
  </si>
  <si>
    <t>Papildu nepieciešamais finansējums</t>
  </si>
  <si>
    <t>Vakcīna pret masalām, masaliņām un epidēmisko parotītu (MPR)</t>
  </si>
  <si>
    <t>4 gadi</t>
  </si>
  <si>
    <t>* SPKC sniedz datus atbilstoši CSP (https://data.stat.gov.lv/pxweb/lv/OSP_PUB/START__POP__ID__IDS/IDS010/table/tableViewLayout1/) pieejamai informācijai par vakcinējamo personu vecuma kohortu, kā arī vakcinācijas aptveri</t>
  </si>
  <si>
    <t>** CSP (https://data.stat.gov.lv/pxweb/lv/OSP_PUB/START__POP__ID__IDS/IDS010/table/tableViewLayout1/) pieejamā informācija</t>
  </si>
  <si>
    <t>Manipulācijas tarifs, eiro</t>
  </si>
  <si>
    <t>Provizoriskais pacientu skaits</t>
  </si>
  <si>
    <t>Nepieciešamais finansējums gadā, eiro</t>
  </si>
  <si>
    <t>41058/ 41059/ 41060*</t>
  </si>
  <si>
    <t>ZBL holesterīna līmenis asinīs</t>
  </si>
  <si>
    <t>41056/ 41057**</t>
  </si>
  <si>
    <t>Kopējais holesterīna līmenis asinīs</t>
  </si>
  <si>
    <t>Glikoze asinīs</t>
  </si>
  <si>
    <t>*Manipulāciju sarakstā trīs ZBL holesterīna manipulācijas - ZBL koncentrācija, mazāka par 2,0 mmol/L (41058); koncentrācija no 2,0 mmol/L līdz 2,5 mmol/L (41059);  koncentrācija, lielāka par 2,5 mmol/L (41060)</t>
  </si>
  <si>
    <t>Pacientu skaits saskaņā ar CSP statistikas datiem par bērnu skaitu 2024.gadā 7 gadu vecumā - 22 408.</t>
  </si>
  <si>
    <t>Pielikums Nr.2.1.4.</t>
  </si>
  <si>
    <t>Automātiskās dzirdes smadzeņu stumbra atbildes reakcijas noteikšana (AABR, automated auditory brainstem response)</t>
  </si>
  <si>
    <t>Māsas palīgs</t>
  </si>
  <si>
    <t>Soc. nodoklis, darba devēja daļa</t>
  </si>
  <si>
    <t>Vidējā darba samaksa mēnesī</t>
  </si>
  <si>
    <t>Darba samaksas 1 minūtes vērtība</t>
  </si>
  <si>
    <t>Pastāvīgās izmaksas</t>
  </si>
  <si>
    <t>Ārsta darba laiks, 
minūtes</t>
  </si>
  <si>
    <t>Māsas darba laiks, 
minūtes</t>
  </si>
  <si>
    <t>Māsas palīga darba laiks, 
minūtes</t>
  </si>
  <si>
    <t>Ārsta darba samaksa (D), euro</t>
  </si>
  <si>
    <t>Māsas darba samaksa (D), euro</t>
  </si>
  <si>
    <t>Māsas palīga darba samaksa (D), euro</t>
  </si>
  <si>
    <t>Soc. nodoklis, darba devēja daļa (S), 
euro</t>
  </si>
  <si>
    <t>Ārstniecības līdzekļi (M) kopā, euro</t>
  </si>
  <si>
    <t>Medikamenti, euro</t>
  </si>
  <si>
    <t>Materiāli, 
euro</t>
  </si>
  <si>
    <t>Iekārtu amortizācija (N), euro</t>
  </si>
  <si>
    <t>Pieskaitāmās un netiešās ražošanas izmaksas (U), euro</t>
  </si>
  <si>
    <t>Administratīvās izmaksas (A), euro</t>
  </si>
  <si>
    <t>Pārējo pamatlīdzekļu amortizācija (n), euro</t>
  </si>
  <si>
    <t>Kopējās izmaksas, 
euro</t>
  </si>
  <si>
    <t>Pacienta līdzmaksājums, 
euro</t>
  </si>
  <si>
    <t>Tarifs, 
euro</t>
  </si>
  <si>
    <t xml:space="preserve">Pacientu skaits saskaņā ar BKUS iesniegto, 800 pacienti stacionārā, kas dzimuši BKUS, un 200 pacienti ambulatori, kas dzimuši citā ārstniecības iestādē. </t>
  </si>
  <si>
    <t>Pirms šī izmeklējuma veikšanas visiem jaundzimušajiem tiek veikta otoakustiskā emisija.</t>
  </si>
  <si>
    <t>Finanšu rādītāji 2025.gadā</t>
  </si>
  <si>
    <t>Papildus plānotais apjoms 2026.gadam</t>
  </si>
  <si>
    <t>Pakalpojumu veids</t>
  </si>
  <si>
    <t>Plānotais izmeklējumu skaits 2025.gadā</t>
  </si>
  <si>
    <t>Veiktais darbs periodā 2025.gada janvāris-marts</t>
  </si>
  <si>
    <t>Pārstrāde(+)/
neizpilde(-) periodā 2025.gada janvāris-marts</t>
  </si>
  <si>
    <t>Plānotais izmeklējumu skaits</t>
  </si>
  <si>
    <t>Piezīme par apjomu</t>
  </si>
  <si>
    <t>KOPĀ</t>
  </si>
  <si>
    <t> </t>
  </si>
  <si>
    <t>Uroloģija dienas stacionārā</t>
  </si>
  <si>
    <t>7.5% pieaugums</t>
  </si>
  <si>
    <t>Vispārējie ķirurģiskie pakalpojumi dienas stacionārā</t>
  </si>
  <si>
    <t>Ķirurģiskie pakalpojumi oftalmoloģijas dienas stacionārā</t>
  </si>
  <si>
    <t>Bērnu ķirurģija dienas stacionārā</t>
  </si>
  <si>
    <t>Gastrointestinālās endoskopijas dienas stacionārā</t>
  </si>
  <si>
    <t>Ginekoloģija dienas stacionārā</t>
  </si>
  <si>
    <t>Neiroloģisko un iekšķīgo slimību ārstēšana dienas stacionārā</t>
  </si>
  <si>
    <t>Psihiatrisko slimnieku ārstēšana psihiatriskā profila dienas stacionārā</t>
  </si>
  <si>
    <t>1% pieaugums</t>
  </si>
  <si>
    <t>Rehabilitācija dienas stacionārā bērniem</t>
  </si>
  <si>
    <t>Otolaringoloģija bērniem dienas stacionārā</t>
  </si>
  <si>
    <t>Papildus nepieciešamais finansējums turpmāk ik gadu
(ja pasākums nav terminēts)</t>
  </si>
  <si>
    <t>Psihologs</t>
  </si>
  <si>
    <t>Apmaksas nosacījumi</t>
  </si>
  <si>
    <t>27050</t>
  </si>
  <si>
    <t>Piemaksa  par vienreizlietojamu advancētas (bipolāras) enerģijas instrumentu konvencionālai vai vaļējai operācijai</t>
  </si>
  <si>
    <t>27051</t>
  </si>
  <si>
    <t>Piemaksa par vienreizlietojamu advancētas  (ultraskaņas) enerģijas instrumentu minimāli invazīvai operācijai</t>
  </si>
  <si>
    <t>Piemaksa par vienreizlietojamu advancētas  (bipolāras) enerģijas instrumentu  minimāli invazīvai operācijai</t>
  </si>
  <si>
    <t>Pārrēķinātais manipulācijas tarifs, EUR</t>
  </si>
  <si>
    <t>*</t>
  </si>
  <si>
    <t>JAUNS*</t>
  </si>
  <si>
    <t>Tarifa pārrēķins</t>
  </si>
  <si>
    <t>* - manipulācija 27051 tiek sadalīta divās manipulācijās</t>
  </si>
  <si>
    <t>Nepieciešamā summa, EUR</t>
  </si>
  <si>
    <t>Pacientu/manipulāciju skaits</t>
  </si>
  <si>
    <t>Sifiliss, gonoreja bērniem</t>
  </si>
  <si>
    <t>NN003</t>
  </si>
  <si>
    <t>Jaundzimušo intensīvā terapija un reanimācija</t>
  </si>
  <si>
    <t>BN143.1</t>
  </si>
  <si>
    <t>Terciāra līmeņa pakalpojumi- zems dzimšanas svars, neiznēsātība</t>
  </si>
  <si>
    <t>BN145.0</t>
  </si>
  <si>
    <t>Terciāra līmeņa pakalpojumi- jaundzimušo intensīvā terapija un reanimācija</t>
  </si>
  <si>
    <t>BN146.0</t>
  </si>
  <si>
    <t>Smaga neiznēsātība. Specifiski perinatālā perioda elpošanas sistēmas bojājumi</t>
  </si>
  <si>
    <t>BN141.1</t>
  </si>
  <si>
    <t>Zems dzimšanas svars, neiznēsātība</t>
  </si>
  <si>
    <t>BN142.1</t>
  </si>
  <si>
    <t>Kardioloģija</t>
  </si>
  <si>
    <t>Kardioķirurģija bērniem</t>
  </si>
  <si>
    <t>BN151.1</t>
  </si>
  <si>
    <t>Iedzimtu un iegūtu sirds defektu korekcija ar invazīvās kardioloģijas metodi bērniem</t>
  </si>
  <si>
    <t>BN132.1</t>
  </si>
  <si>
    <t>Elektrokardiostimulācija, EKS implantācija, ICD (intrakardiālā defibrilatora) implantācija, CRT, CRTD implantācija resinhronizācijai, radiofrekventā katetra ablācija</t>
  </si>
  <si>
    <t>BP090.1</t>
  </si>
  <si>
    <t>Iedzimtu un iegūtu sirds defektu korekcija ar invazīvās kardioloģijas metodi pieaugušajiem</t>
  </si>
  <si>
    <t>BP131.1</t>
  </si>
  <si>
    <t>BP132.1</t>
  </si>
  <si>
    <t>Ķirurģija</t>
  </si>
  <si>
    <t>Pakalpojuma minimums. Pārējie ķirurģiskie pakalpojumi</t>
  </si>
  <si>
    <t>BN001.2</t>
  </si>
  <si>
    <t xml:space="preserve">Mikroķirurģijas bāzes programma </t>
  </si>
  <si>
    <t>BN191.1</t>
  </si>
  <si>
    <t>Smaga galvas smadzeņu trauma</t>
  </si>
  <si>
    <t>BN520.1</t>
  </si>
  <si>
    <t>Piemaksa par kaulu trausluma ķirurģiju</t>
  </si>
  <si>
    <t>PN102 (20198, 20199)</t>
  </si>
  <si>
    <t>BP001.2</t>
  </si>
  <si>
    <t>Mugurkaulāja saslimšanu un traumu ķirurģiska ārstēšana</t>
  </si>
  <si>
    <t>BP390.1</t>
  </si>
  <si>
    <t>Plānveida īslaicīgā ķirurģija. Ginekoloģija</t>
  </si>
  <si>
    <t>BP620.2</t>
  </si>
  <si>
    <t>Plānveida īslaicīgā ķirurģija. Oftalmoloģija</t>
  </si>
  <si>
    <t>BP620.4</t>
  </si>
  <si>
    <t>Plānveida īslaicīgā ķirurģija. Otolaringoloģija</t>
  </si>
  <si>
    <t>BP620.5</t>
  </si>
  <si>
    <t>Plānveida īslaicīgā ķirurģija. Traumatoloģija, ortopēdija, rokas rekonstruktīvā mikroķirurģija, plastiskā ķirurģija</t>
  </si>
  <si>
    <t>BP620.6</t>
  </si>
  <si>
    <t>Plānveida īslaicīgā ķirurģija. Uroloģija</t>
  </si>
  <si>
    <t>BP620.7</t>
  </si>
  <si>
    <t>Plānveida īslaicīgā ķirurģija. Vispārējā ķirurģija</t>
  </si>
  <si>
    <t>BP620.8</t>
  </si>
  <si>
    <t>Piemaksa par retraktora sistēmas lietošanu bērniem</t>
  </si>
  <si>
    <t>PN174 (24027)</t>
  </si>
  <si>
    <t>Mikroķirurģijas bāzes programma</t>
  </si>
  <si>
    <t>BP191.1</t>
  </si>
  <si>
    <t>Specializētā mutes, sejas un žokļu slimību ārstēšana iedzimtu patoloģiju un jaunveidojumu gadījumos</t>
  </si>
  <si>
    <t>BP300.1</t>
  </si>
  <si>
    <t>Iedzimtu aukslēju, lūpas un sejas šķeltņu stacionārā ārstēšana</t>
  </si>
  <si>
    <t>BP111.1</t>
  </si>
  <si>
    <t>Smagu sakodiena anomāliju stacionārā ārstēšana</t>
  </si>
  <si>
    <t>BP112.1</t>
  </si>
  <si>
    <t>Klejotājnerva stimulācijas sistēmas implantācija</t>
  </si>
  <si>
    <t>PN140 (24113, 24117, 24115, 24116, 24114)</t>
  </si>
  <si>
    <t>Kohleārā implanta implantācija bērniem</t>
  </si>
  <si>
    <t>PK202</t>
  </si>
  <si>
    <t>Otrā kohleārā implanta ievietošana</t>
  </si>
  <si>
    <t>PN146 (18169)</t>
  </si>
  <si>
    <t>Diagnostiskā un neatliekamā ķirurģiskā palīdzība onkoloģijā</t>
  </si>
  <si>
    <t>BN353.1</t>
  </si>
  <si>
    <t>Ķīmijterapija bērniem</t>
  </si>
  <si>
    <t>PN004</t>
  </si>
  <si>
    <t>Diagnostiskā un plānveida ķirurģiskā palīdzība onkoloģijā</t>
  </si>
  <si>
    <t>BP353.1</t>
  </si>
  <si>
    <t>Neiroonkoloģija</t>
  </si>
  <si>
    <t>BP250.1</t>
  </si>
  <si>
    <t>Hematoloģija</t>
  </si>
  <si>
    <t>Stacionārā palīdzība hematoloģijā</t>
  </si>
  <si>
    <t>BN354.1</t>
  </si>
  <si>
    <t>BP354.1</t>
  </si>
  <si>
    <t xml:space="preserve"> Terapija </t>
  </si>
  <si>
    <t>Pakalpojuma minimums. Pārējie terapeitiskie pakalpojumi</t>
  </si>
  <si>
    <t>BN001.3</t>
  </si>
  <si>
    <t>BP001.3</t>
  </si>
  <si>
    <t>Ultrasonogrāfija, dupleksskenēšana pacientiem līdz 18 gadu vecumam</t>
  </si>
  <si>
    <t>PN167 (50745)</t>
  </si>
  <si>
    <t>Jaundzimušo skrīnings</t>
  </si>
  <si>
    <t>PN162 (49102)</t>
  </si>
  <si>
    <t>Multiplais miega latentuma tests</t>
  </si>
  <si>
    <t>PN139 (02127)</t>
  </si>
  <si>
    <t>Psihiatriskā palīdzība bērniem</t>
  </si>
  <si>
    <t>NK209</t>
  </si>
  <si>
    <t>Stacionārā psihiatriskā palīdzība bērniem</t>
  </si>
  <si>
    <t>NN004</t>
  </si>
  <si>
    <t xml:space="preserve"> Specializētā palīdzība </t>
  </si>
  <si>
    <t>Cistiskā fibroze</t>
  </si>
  <si>
    <t>BN070.1</t>
  </si>
  <si>
    <t>iNO ( slāpekļa monoksīds)</t>
  </si>
  <si>
    <t>Bērnu surdoloģija (pārejoši vai pastāvīgu dzirdes un valodas traucējumi). Stacionārā palīdzība. Rehabilitācija</t>
  </si>
  <si>
    <t>PK250</t>
  </si>
  <si>
    <t>Tehniskie palīglīdzekļi</t>
  </si>
  <si>
    <t>BP070.1</t>
  </si>
  <si>
    <t>Pavadošās personas atrašanās pie pacienta</t>
  </si>
  <si>
    <t>PN105 (60107)</t>
  </si>
  <si>
    <t>Obligātā narkoloģiskā palīdzība bērniem pēc bāriņtiesas lēmuma</t>
  </si>
  <si>
    <t>NK205</t>
  </si>
  <si>
    <t>Narkomānu rehabilitācija stacionārā bērniem</t>
  </si>
  <si>
    <t>PK223</t>
  </si>
  <si>
    <t>Apjoma pieaugums pa gadiem</t>
  </si>
  <si>
    <t>Programmas nosaukums</t>
  </si>
  <si>
    <t>Finansējuma apakšprogramma</t>
  </si>
  <si>
    <t>Programmas (PP) / manipulācijas kods</t>
  </si>
  <si>
    <t>2023.gada 12M izpildes</t>
  </si>
  <si>
    <t>2024.gada 12M izpildes</t>
  </si>
  <si>
    <t>Summa, EUR</t>
  </si>
  <si>
    <t>Grūtnieču patoloģija*</t>
  </si>
  <si>
    <t>NN001</t>
  </si>
  <si>
    <t>PN001</t>
  </si>
  <si>
    <t>*Pakalpojuma grupa, kas iekrīt DRG</t>
  </si>
  <si>
    <t xml:space="preserve">Frakcionēta slāpekļa oksīda (NO) noteikšana izelpojamā gaisā degunā </t>
  </si>
  <si>
    <t>Aprēķinātais tarifs, EUR</t>
  </si>
  <si>
    <t>Primārās ciliārās diskinēzijas (PCD) gadījumā slāpekļa oksīda koncentrācija degunā ir ļoti zema, un šīs gāzes mērīšana degunā ir ieteicama kā PCD diagnostikas tests pacientiem vecumā no 5 gadiem. Mērķis savlaicīgi un precīzi diagnosticēt PCD, jo agrīna diagnostika palīdzētu savlaicīgi uzsākt piemērotu ārstēšanu, kas turpmāk ļautu novērst komplikāciju attīstību un nākotnē samazinātu papildus izmaksas sarežģījumu ārstēšanā.</t>
  </si>
  <si>
    <t>0.00</t>
  </si>
  <si>
    <t>16.66</t>
  </si>
  <si>
    <t>Mērķgrupa - pacienti ar aizdomām par primāri ciliāro diskinēziju (PCD). Telpas, kur sniegs pakalpojumu - BKUS “Torņakalns” ambulatorā daļa un funkcionālā diagnostika stacionārā.</t>
  </si>
  <si>
    <t>Manipulāciju apmaksā VSIA "Bērnu klīniskā universitātes slimnīca". Manipulāciju norāda pacientiem ar diagnozes kodiem: Z03.8, J47, Q34.8.</t>
  </si>
  <si>
    <t>Turpmāk ik gadu
(ja pasākums nav terminēts)</t>
  </si>
  <si>
    <t>2 499.00</t>
  </si>
  <si>
    <t>Latvijas vai Eiropas Savienības valstu nozares specialitātes profesionālo personu apvienību apstiprinātās vadlīnijas, kuras izmanto Pakalpojuma sniegšanā:</t>
  </si>
  <si>
    <t>Shapiro AJ, Davis SD, Polineni D, Manion M, Rosenfeld M, Dell SD, et al. American Thoracic Society Assembly on Pediatrics. Diagnosis of primary ciliary dyskinesia: an official American Thoracic Society clinical practice guideline. Am J Respir Crit Care Med. 2018;197:e24–e39. https://www.ncbi.nlm.nih.gov/pmc/articles/PMC6006411/</t>
  </si>
  <si>
    <t xml:space="preserve">Nasal Nitric Oxide Measurement in Primary Ciliary Dyskinesia. A Technical Paper on Standardized Testing Protocols. Ann Am Thorac Soc. 2020 Feb; 17(2): e1–e12. </t>
  </si>
  <si>
    <t>https://www.atsjournals.org/doi/10.1513/AnnalsATS.201904-347OT</t>
  </si>
  <si>
    <t>Premium medical klīnikā maksas cenrādis 49.30EUR</t>
  </si>
  <si>
    <t>https://premiummedical.lv/lv/diagnostika/plausu-slimibu-izmeklejumi/feno/</t>
  </si>
  <si>
    <t>Kabineta nosaukums</t>
  </si>
  <si>
    <t>Kabineta plānotais darbības periods mēnešos 2026.gadā</t>
  </si>
  <si>
    <t>Ārsta darba samaksa 2026, EUR</t>
  </si>
  <si>
    <t>Pediatra kabinets</t>
  </si>
  <si>
    <t>Pielikums Nr. 3.1.2.</t>
  </si>
  <si>
    <t>Pasākums mērķa grupas paplašināšanai D (25-OH) vitamīna kopējā līmeņa noteikšanai,  insulīnam līdzīgā augšanas faktora – 1(IGF – 1) noteikšanai, 17-OHPg  (17-hidroksiprogesterons) noteikšanai  bērniem ar priekšlaicīgas pubertātes pazīmēm, norovīrusa, rota- un adenovīrusa antigēnu noteikšanai neatliekamās medicīniskās palīdzības etapā</t>
  </si>
  <si>
    <t>Insulīnam līdzīgais augšanas faktors - 1 (IGF - 1)</t>
  </si>
  <si>
    <t>17OH-Progesterons kvantitatīvi</t>
  </si>
  <si>
    <t>Norovīrusa antigēna noteikšana ātrais tests</t>
  </si>
  <si>
    <t>Rota un adenovīrusa antigēnu noteikšana ātrais tests</t>
  </si>
  <si>
    <t>Pārrēķinātais manipulācijas tarifs, eiro</t>
  </si>
  <si>
    <t>41213</t>
  </si>
  <si>
    <t>Vitamīns D (25-OH) kopējais</t>
  </si>
  <si>
    <t>Pārrēķins
46996</t>
  </si>
  <si>
    <t>Pārrēķins
46997</t>
  </si>
  <si>
    <t xml:space="preserve">Pacientu skaits saskaņā ar BKUS iesniegto statistiku. </t>
  </si>
  <si>
    <t>Manipulācijām 46996, 46997 35% pacientu tiks testēti observācijā (33.17.00 programma), 65% stacionārā (33.18.00 programma).</t>
  </si>
  <si>
    <t>Pielikums Nr. 3.1.3.</t>
  </si>
  <si>
    <t>Pasākums paplašināt priekšlaikus dzimušo bērnu mērķa grupu Follow up programmas nodrošināšanai</t>
  </si>
  <si>
    <t>Aprūpes epizode</t>
  </si>
  <si>
    <t>Plānotais manipulāciju skaits vienam pacientam 1.gadā</t>
  </si>
  <si>
    <t>Plānotais manipulāciju skaits vienam pacientam 2.gadā</t>
  </si>
  <si>
    <t>Neonatologa konsultācija*</t>
  </si>
  <si>
    <t>*Tarifs atbilstoši MK 555 4. pielikuma aprūpes epizodē noteiktajam</t>
  </si>
  <si>
    <t>Pēc MK 555 1.pielikuma neonatologa apskate 6x pirmajā gadā, 2x otrajā gadā.</t>
  </si>
  <si>
    <t>Pacientu skaits saskaņā ar BKUS iesniegto.</t>
  </si>
  <si>
    <t>Pielikums 3.1.4.</t>
  </si>
  <si>
    <t>JAUNS_1</t>
  </si>
  <si>
    <t>Digitālais diagnostiskais veidulis</t>
  </si>
  <si>
    <t>JAUNS_2</t>
  </si>
  <si>
    <t>Kape uz printēta veiduļa (retensijas kape)</t>
  </si>
  <si>
    <t>JAUNS_3</t>
  </si>
  <si>
    <t>Twin bloks ar skrūvi un pelotēm uz printēta veiduļa</t>
  </si>
  <si>
    <t>!</t>
  </si>
  <si>
    <t>JAUNS_4</t>
  </si>
  <si>
    <t>Bāzes plate ar apakšzokļa slīpo valni, skavām un retrakcijas loku uz printēta veiduļa</t>
  </si>
  <si>
    <t>JAUNS_5</t>
  </si>
  <si>
    <t>Distalaizers/Mezilaizers ar metāla printētiem elementiem</t>
  </si>
  <si>
    <t>JAUNS_6</t>
  </si>
  <si>
    <t>Ātrās paplašināšanas skrūve ar mini implantiem ar printētiem elementiem</t>
  </si>
  <si>
    <t>JAUNS_7</t>
  </si>
  <si>
    <t>Ātrās paplašināšanas skrūve ar printētiem elementiem</t>
  </si>
  <si>
    <t>JAUNS_8</t>
  </si>
  <si>
    <t>Herbst aparatūra ar printētiem elementiem</t>
  </si>
  <si>
    <t>JAUNS_9</t>
  </si>
  <si>
    <t>Kape uz printēta veiduļa</t>
  </si>
  <si>
    <t>JAUNS_10</t>
  </si>
  <si>
    <t>Uz zobiem balstīta printēta aparatūra ar mikroskrūvēm</t>
  </si>
  <si>
    <t>JAUNS_11</t>
  </si>
  <si>
    <t>Uz zobiem balstīta printēta aparatūra</t>
  </si>
  <si>
    <t>JAUNS_12</t>
  </si>
  <si>
    <t>3D fotografēšana</t>
  </si>
  <si>
    <t>JAUNS_13</t>
  </si>
  <si>
    <t>Intraorālā zobu skenēšana</t>
  </si>
  <si>
    <t>JAUNS_14</t>
  </si>
  <si>
    <t>Augšžokļa plate ar skrūvi, kožamajām virsmām, skavām, protrakcijas atsperēm, retrakcijas loku</t>
  </si>
  <si>
    <t>N2O/O2 sedācija viena stunda</t>
  </si>
  <si>
    <t>Informāciju par plānoto pacientu skaitu gadā sniedza Latvijas Zobārstu asociācija.</t>
  </si>
  <si>
    <t>Samaksa par šo manipulāciju tiek veikta, ja to norāda par zobārstniecībā sniegtiem veselības aprūpes pakalpojumiem sekojoši speciālisti: zobu tehniķis (n12).</t>
  </si>
  <si>
    <t>Samaksa par šo manipulāciju tiek veikta, ja to norāda par zobārstniecībā sniegtiem veselības aprūpes pakalpojumiem sekojoši speciālisti: ortodonts (A251).</t>
  </si>
  <si>
    <t>Plānotais pacientu skaits gadā noteikts, balstoties uz Veselības ministrijas galvenā speciālista zobārstniecībā dr. Sanitas Intleres sniegto informāciju, kura sadarbojas ar Latvijas Zobārstu asociāciju un bērnu zobārsti - docenti Līgu Kroniņu.</t>
  </si>
  <si>
    <t>Samaksa par šo manipulāciju tiek veikta, ja to norāda par zobārstniecībā sniegtiem veselības aprūpes pakalpojumiem pacientiem, kuri ir trauksmaini (pēc Venhema skalas no 2 līdz 3); kuriem ir spēcīgs vemšanas reflekss vai paaugstināta zobu jūtība; kuriem nav iespējams iegūt pietiekami dziļu vietējo anestēziju; kuriem tiek veikta ilgstoša zobārstniecības procedūra (endodontiska ārstēšana, traumēta zoba ārstēšana, vairāku zobu vienlaicīga vai secīga ārstēšana); kuriem ir muskuļu tonusa traucējumi, ar noslieci uz nejaušām kustībām. Samaksa par šo manipulāciju tiek veikta, ja to norāda speciālisti: zobārsts (P25), mutes, sejas un žokļu ķirurgs (P26), ortodonts (A251), paradontologs (A252), bērnu zobārsts (A253), zobu protēzists (A254), endodontists (A255). Vienam pacientam norāda ne vairāk kā vienu manipulāciju vienu reizi dienā.</t>
  </si>
  <si>
    <t>2026. gadam</t>
  </si>
  <si>
    <t>2027. gadam</t>
  </si>
  <si>
    <t>Zobārstniecības pakalpojumu bērniem pieejamība</t>
  </si>
  <si>
    <t>Ārstniecības iestāžu skaits 2025.gadā (01.01.2025.)</t>
  </si>
  <si>
    <t>Plānotais finansējums 2025.gadam, euro</t>
  </si>
  <si>
    <t>Plānotais apmeklējumu skaits 2025.gadam</t>
  </si>
  <si>
    <t>Veiktais darbs 3M 2025, euro</t>
  </si>
  <si>
    <t>Apmeklējumu skaits uz periodu 3M 2025</t>
  </si>
  <si>
    <t>Prognozējama izpilde 12M 2025, euro</t>
  </si>
  <si>
    <t>Prognozējamais apmeklējumu skaits 12M 2025</t>
  </si>
  <si>
    <t>Vidējas izmaksas ar esošajiem tarifiem, euro</t>
  </si>
  <si>
    <t>Pielikums 3.1.4.2.</t>
  </si>
  <si>
    <t>Biomateriāla lietošana (MTA vai Biodentīna 1 deva)</t>
  </si>
  <si>
    <t>Konsultācija ārpus ikgadējās apskates</t>
  </si>
  <si>
    <t>Piemaksa par darbu ar pacientiem ar garīgiem un psihiskiem traucējumiem, psiholoģiski sarežģītiem pacientiem un pacientiem narkozē</t>
  </si>
  <si>
    <t>Stikla šķiedras kompozītmateriāla (piemēram, Everx prosterior) vai dentīta aizstājēja - kompozītmateriāla (piemēram, SDR) lietošana</t>
  </si>
  <si>
    <t>Gaismā cietējoša materiāla oderēm (piemēram, Septocal vai Vitrebond) lietošana</t>
  </si>
  <si>
    <t>Jaunais pakalpojums no 2024. gada PP saraksta, kuriem netika piešķirts finansējums.</t>
  </si>
  <si>
    <t>Norāda kopā ar manipulāciju 70301 vai 70308.</t>
  </si>
  <si>
    <t>Norāda kopā ar manipulāciju 70309.</t>
  </si>
  <si>
    <t>Pielikums Nr. 3.1.5.</t>
  </si>
  <si>
    <t>Pasākums vecmāšu konsultāciju nodrošināšanai meitenēm ar ārējo dzimumorgānu atsevišķu slimību (sinehijas, vulvīts) profilaksei, diagnostikai un ārstēšanai</t>
  </si>
  <si>
    <t>Vecmātes konsultācija bērniem</t>
  </si>
  <si>
    <t>Valsts sociālās apdrošināšanas obligātās iemaksas S, euro</t>
  </si>
  <si>
    <t>Pielikums Nr.3.2.2.</t>
  </si>
  <si>
    <t>Izvērtēt iespēju paplašināt pakalpojuma „Agrīnās intervences” psihosociālās rehabilitācijas pakalpojuma pieejamību bērniem ar neirālās attīstības traucējumu (piem., AST) risku aptveri visā Latvijas teritorijā.</t>
  </si>
  <si>
    <t>Pakalpojumu programma</t>
  </si>
  <si>
    <t>Plānotā līguma summa 2025.
gadam</t>
  </si>
  <si>
    <t>Pārstrāde (+)/
neizpilde (-)</t>
  </si>
  <si>
    <t>Izpildes %</t>
  </si>
  <si>
    <t>AP132 - Agrīnās intervences pakalpojumi bērniem ar autiskā spektra traucējumiem</t>
  </si>
  <si>
    <t>Pielikums Nr.3.2.4.</t>
  </si>
  <si>
    <t>10026</t>
  </si>
  <si>
    <t>Specifiskā imūnterapija ar alergēna injekciju (hiposensibilizācija) ar bišu, lapseņu indi, ieskaitot alergēna vērtību</t>
  </si>
  <si>
    <t>PĀRRĒĶINS
10026</t>
  </si>
  <si>
    <t>Pārrēķinātais tarifs, eiro</t>
  </si>
  <si>
    <t>Papildus nepieciešamais finansējums manipulācijai</t>
  </si>
  <si>
    <t>Pacientu skaits saskaņā ar 2024. gada statistiku.</t>
  </si>
  <si>
    <t>JAUNS (aizvietos 16142)</t>
  </si>
  <si>
    <t>Embriju sasaldēšana ar vitrifikācijas metodi (līdz 5 krionesējiem)</t>
  </si>
  <si>
    <t>16141</t>
  </si>
  <si>
    <t>Embriju atsaldēšana</t>
  </si>
  <si>
    <t>Esošās manipulācijas</t>
  </si>
  <si>
    <t>16142 (plānots dzēst)</t>
  </si>
  <si>
    <t>Embriju saldēšana</t>
  </si>
  <si>
    <t>Samaksa par manipulāciju  tiek veikta tikai tad, ja to norāda ārstniecības iestādes, kurām ir līgums ar dienestu par medicīniskās apaugļošanas veikšanu.</t>
  </si>
  <si>
    <t>930</t>
  </si>
  <si>
    <t>Pacientu skaits aprēķināts, ņemot vērā vidējos pēdējo trīs gadu (2021. - 2023.) manipulācijas statistikas datus.</t>
  </si>
  <si>
    <t>Sakarā ar to, ka tika mainīta embriju sasaldēšanas metode no slow freezing uz vitrifikācijas metodi, mainījās arī atkausēšanas metode, un līdz ar to arī izmaksas. Pacientu skaits aprēķināts, ņemot vērā vidējos pēdējo divu gadu (2023. - 2024.) manipulācijas statistikas datus.</t>
  </si>
  <si>
    <t>909</t>
  </si>
  <si>
    <t>Pārrēķins</t>
  </si>
  <si>
    <t>Valsts apmaksātas atbalsta konsultācijas nodrošināšana pāriem, kuri saskaras ar neveiksmīgu grūtniecības iznākumu, tajā skaitā:</t>
  </si>
  <si>
    <t>pēc medicīniskās apaugļošanas</t>
  </si>
  <si>
    <t>Pēc medicīniskā vai spontānā aborta un nedzīvi dzimuša bērna</t>
  </si>
  <si>
    <t>Sadaļas nosaukums un amplitūda</t>
  </si>
  <si>
    <t>Nr.p.k.</t>
  </si>
  <si>
    <t>Sadaļas</t>
  </si>
  <si>
    <t>Manipulācijas papildu apzīmējums (*vai **, ja attiecināms)</t>
  </si>
  <si>
    <t>Tarifs (euro)</t>
  </si>
  <si>
    <t>1.persona</t>
  </si>
  <si>
    <t>PSIHIATRIJA UN NARKOLOĢIJA (manipulācijas 12016; 13015 - 13171)</t>
  </si>
  <si>
    <t>Psihiatrija un narkoloģija</t>
  </si>
  <si>
    <t>Klīniskā un veselības psihologa konsultācija</t>
  </si>
  <si>
    <t>Manipulāciju apmaksā ar ģimenes ārsta, psihiatra vai bērnu psihiatra nosūtījumu.Pakalpojumu var sniegt klīniskie un veselības psihologi, kuri ir apguvuši tālākizglītību psihoterapijā vai ārsti psihoterapeiti, kam to apmaksa noteikta līgumā par ambulatorās psihoterapeitiskās un/vai psiholoģiskās palīdzības pakalpojumu sniegšanu.</t>
  </si>
  <si>
    <t>2.persona</t>
  </si>
  <si>
    <t xml:space="preserve">Skaits 2024.g. </t>
  </si>
  <si>
    <t>Izmaksas par vienu konsultāciju EUR pārim (manipulācija 13028x2)</t>
  </si>
  <si>
    <t xml:space="preserve">Par 5 pāra konsultācijām </t>
  </si>
  <si>
    <t>Tarifs 2023,g,, EUR</t>
  </si>
  <si>
    <t>Tarifs 2024,g,, EUR</t>
  </si>
  <si>
    <t>Ārstniecības iestāde</t>
  </si>
  <si>
    <t>Klīnika EGV</t>
  </si>
  <si>
    <t>IVF Riga</t>
  </si>
  <si>
    <t>AVA Clinic</t>
  </si>
  <si>
    <t>Embrions</t>
  </si>
  <si>
    <t>MCRA</t>
  </si>
  <si>
    <t>Northway Clinic</t>
  </si>
  <si>
    <t>Maksas sniegtie pakalpojumi sievietēm, kuras neatbilst valsts programmai</t>
  </si>
  <si>
    <t>Olnīcas punkcija olšūnu aspirācijai (iekļautas visas pacientam nepieciešamās ginekologa konsultācijas un ultrasonogrāfijas izmaksas) (1, posms)</t>
  </si>
  <si>
    <t>Intracitoplazmatiska spermatozoīda injekcija (2, posms) ar inkubācijas periodu, Nenorādīt kopā ar manipulāciju 16145</t>
  </si>
  <si>
    <t>Maksas sniegtie pakalpojumi sievietēm, kuras neatbilst valsts programmai, kopā</t>
  </si>
  <si>
    <t>Olšūnu inseminācija ar spermatozoīdiem (2, posms) ar inkubācijas periodu, Nenorādīt kopā ar manipulāciju 16144</t>
  </si>
  <si>
    <t>Sieviešu skaits, kurām bijuši 2 neveiksmīgi pakalpojumi (MAR dati)</t>
  </si>
  <si>
    <t>Embriju pārstādīšana (3, posms) (iekļautas ginekologa konsultācijas izmaksas)</t>
  </si>
  <si>
    <t>Sēklinieku biopsija (iekļautas urologa konsultācijas un ultrasonogrāfijas izmaksas)</t>
  </si>
  <si>
    <t>Ultrasonogrāfijas izmeklējums augļa olas novietojuma vizualizācijai un sirds toņu konstatēšanai</t>
  </si>
  <si>
    <t>Konsultācija uzņemot iepriekš izmeklētu pacienti medicīniskās apaugļošanas pakalpojumu saņemšanas pretendentu rindā, kā arī konsultējot pacienti pirms pakalpojuma sniegšanas uzsākšanas specializētā ārstniecības iestādē</t>
  </si>
  <si>
    <t>Vidējās izmaksas 1 pacientei EUR</t>
  </si>
  <si>
    <t>Paredzētie naudas līdzekļi pakalpojuma apmaksai EUR</t>
  </si>
  <si>
    <t>Paredzēto pakalpojumu skaits 12 M</t>
  </si>
  <si>
    <t>Medikamenti EUR</t>
  </si>
  <si>
    <t>Žultsskābju noteikšana asinīs</t>
  </si>
  <si>
    <t>Preeklampsijas seruma skrīnings sFlt-1/PLGF</t>
  </si>
  <si>
    <t xml:space="preserve">Neinvazīvās prenatālās diagnostikas tests (NIPT) augsta riska grūtniecēm </t>
  </si>
  <si>
    <t>Pacientu skaits žultskābju noteikšanai asinīs saskaņā ar Latvijas Ginekologu un dzemdību speciālistu asociācijas iesniegto.</t>
  </si>
  <si>
    <t>Pacientu skaits preeklampsijas seruma skrīningam saskaņā ar SIA "E.Gulbja laboratorija" sniegto informāciju.</t>
  </si>
  <si>
    <t>Pasākums veselības aprūpes pakalpojumu nodrošināšanā pēcdzemdību periodā iegurņa pamatnes disfunkcijas profilaksei un ārstēšanai</t>
  </si>
  <si>
    <t>Pacienta līdzmaksājums, eiro*</t>
  </si>
  <si>
    <t>01070</t>
  </si>
  <si>
    <t>Ginekologa, dzemdību speciālista veikta pirmreizēja vai atkārtota grūtnieces vai nedēļnieces apskate atbilstoši Ministru kabineta 2006. gada 25. jūlija noteikumiem Nr. 611 "Dzemdību palīdzības nodrošināšanas kārtība" noteiktajam vizīšu skaitam</t>
  </si>
  <si>
    <t>Sievietes iegurņa orgānu transabdomināla un/vai transvagināla ultrasonogrāfija</t>
  </si>
  <si>
    <t>50718</t>
  </si>
  <si>
    <t>Transrektāla ultrasonogrāfija</t>
  </si>
  <si>
    <t>Pacienta funkcionāla izmeklēšana (norāda fizioterapeits, fizioterapeita asistents, ergoterapeits un ergoterapeita asistents)</t>
  </si>
  <si>
    <t>Individuāls fizioterapeita un fizioterapeita asistenta darbs ar ginekoloģisku slimnieci (30 minūtes)</t>
  </si>
  <si>
    <t>*Grūtnieces un sievietes pēcdzemdību periodā līdz 70 dienām, ja tiek saņemti veselības aprūpes pakalpojumi, kas saistīti ar grūtniecības un pēcdzemdību novērošanu un grūtniecības norisi atbrīvotas no pacienta līdzmaksājuma</t>
  </si>
  <si>
    <t>no kurām pacientes ar  III-IV pakāpes starpenes plīsumiem dzemdībās</t>
  </si>
  <si>
    <t>no kurām pacientes pēc operatīvām vaginālām dzemdībām (Perineotomija, epiziotomija)</t>
  </si>
  <si>
    <t>Paplašināt grūtniecības periodā valsts apmaksāto kompensējamo medikamentu pieejamību</t>
  </si>
  <si>
    <t>Pasākums veselības aprūpes pakalpojumu nodrošināšanā visu līmeņu dzemdību palīdzības iestādēs asins gāzu analīzes veikšana jaundzimušajiem 24 stundas diennaktī</t>
  </si>
  <si>
    <t>41065</t>
  </si>
  <si>
    <t>Kālijs</t>
  </si>
  <si>
    <t>41067</t>
  </si>
  <si>
    <t>Nātrijs</t>
  </si>
  <si>
    <t>41070</t>
  </si>
  <si>
    <t>Hlorīdi</t>
  </si>
  <si>
    <t>41079</t>
  </si>
  <si>
    <t>Asins gāzu un Ph analīze</t>
  </si>
  <si>
    <t>Jonizētais kalcijs</t>
  </si>
  <si>
    <t>Oksimetrijas rādītāji (dažādu hemoglobīna frakciju un skābekļa satura automatizēta noteikšana)</t>
  </si>
  <si>
    <t xml:space="preserve">Pēc BKUS sniegtās informācijas asins gāzu analīzes veikšanai izmeklējums 24 stundām tiek veikts kopā ar kālija, nātrija, hlorīdu, jonizētā klacija un oksimetrijas rādītājiem. Ņemot vērā, ka izmeklējums nepieciešams nodrošināt 24h diennaktī, tarifa pārrēķins darba samaksa par darbu nakts stundās dēļ. </t>
  </si>
  <si>
    <t xml:space="preserve">Pacientu sadalījums pēc BKUS sniegtās informācijas - paklpojums nepieciešams 80% jaundzimušajiem. </t>
  </si>
  <si>
    <t>Prognozētais jaundzimušo skaits</t>
  </si>
  <si>
    <t>Pasākums B hepatīta Ig ievadīšanai  jaundzimušajam saskaņā ar infektologa rekomendācijām, ja māte ir  HBeAg pozitīva un/vai augsta vīrusu slodze</t>
  </si>
  <si>
    <t>B hepatīta imūnglobulīna (HBIG) ievade  jaundzimušajiem ar B hepatīta vīrusa transmisijas risku</t>
  </si>
  <si>
    <t>Plānotais pacientu skaits gadā aprēķināts, ņemot vērā 2021.-2023. gada vidējos statistikas datus manipulācijai "60263 Vakcinācija pret B hepatītu riska grupas jaundzimušajiem"</t>
  </si>
  <si>
    <t xml:space="preserve">Izglītot bērnus, pusaudžus  un jauniešus seksuālās un reproduktīvās veselības jautājumos. </t>
  </si>
  <si>
    <t>Palielinās bērnu, jauniešu un pusaudžu zināšanas un izpratne seksuālās un reproduktīvās veselības jautājumos, rūpes par savu reproduktīvo veselību, kā arī tiek veicinātas  atbildīgas, cieņpilnas un drošas seksuālās attiecības.</t>
  </si>
  <si>
    <t>Īstenoti izglītojoši pasākumi bērniem, pusaudžiem, jauniešiem, kas palielina izpratni par seksuālās un reproduktīvās veselības jautājumiem, izmantojot pierādījumos balstītus un jau izstrādātus, ieviestus materiālus un programmas seksuālās un reproduktīvās veselības jomā. Nodrošināta izglītojošo materiālu, tai skaitā informācijas izplatīšana ģimenes ārstu praksēs digitālā formātā.</t>
  </si>
  <si>
    <t xml:space="preserve">BKUS, NVO, pašvaldības </t>
  </si>
  <si>
    <t>Esošā budžeta ietvaros</t>
  </si>
  <si>
    <t>Samazinās nevēlamas grūtniecības gadījumu skaits sociālās atstumtības riskam pakļautām sievietēm un jaunietēm.</t>
  </si>
  <si>
    <t>Izstrādāti informatīvi bērnu emocionālo attīstību veicinoši materiāli dažādām vecumgrupām.
Nodrošināta izglītojošo materiālu, tai skaitā informācijas izplatīšana ģimenes ārstu praksēs digitālā formātā.</t>
  </si>
  <si>
    <t>1.2.1.1.</t>
  </si>
  <si>
    <t>1.2.1.2.</t>
  </si>
  <si>
    <t>1.2.1.3.</t>
  </si>
  <si>
    <t>1.2.1.4.</t>
  </si>
  <si>
    <t>1.2.1.2. punkta finansējuma ietvaros</t>
  </si>
  <si>
    <t>BKUS MVC, profesionālās asociācijas</t>
  </si>
  <si>
    <t>Pilnveidot grūtnieču zināšanas par mutes veselību un vecāku zināšanas par pareizu bērna mutes higiēnu, kā arī pārtikas produktu un uztura paradumu ietekmi uz mutes veselību.</t>
  </si>
  <si>
    <t>Sagatavoti un izplatīti informatīvie materiāli. Nodrošināta izglītojošo materiālu, tai skaitā informācijas izplatīšana ģimenes ārstu praksēs digitālā formātā.</t>
  </si>
  <si>
    <t>LVA, LGDSA, NVO, BKUS MVC</t>
  </si>
  <si>
    <t>Regulāri izglītot ārstniecības personas, pacientus un bērnu vecākus par aktuālajām tēmām bērnu alergoloģijā un pneimonoloģijā.</t>
  </si>
  <si>
    <t>1) uzlabojas ārstniecības personu, pacientu un bērnu vecāku izpratne par elpošanas sistēmas slimībām un to ārstēšanu;
2) uzlabojas speciālistu savstarpējā sadarbība;
3) mazinās izmeklējumu nelietderīgas veikšanas un speciālistu nepamatotas apmeklēšanas gadījumu skaits;
4) uzlabojas pacientu un bērnu vecāku līdzestība un hronisko slimību gaitas kontrole.</t>
  </si>
  <si>
    <t>Katru gadu nodrošinātas lekcijas ārstniecības personām.</t>
  </si>
  <si>
    <t>NVD, BKUS MVC</t>
  </si>
  <si>
    <t>Izstrādāts informatīvais materiāls pacientu vecākiem</t>
  </si>
  <si>
    <t>BKUS MVC, SPKC, Ārstniecības iestādes, izglītības iestādes, ģimenes ārstu prakses</t>
  </si>
  <si>
    <t>Pārskatīti rīcības ceļi vecākiem gadījumos, kad bērns ir akūti saslimis.</t>
  </si>
  <si>
    <t>BKUS MVC, IVP</t>
  </si>
  <si>
    <t>NVD, SPKC, VM</t>
  </si>
  <si>
    <t>IVP, Nacionālā masalu un masaliņu eliminācijas komisija</t>
  </si>
  <si>
    <t xml:space="preserve">2027. gada 2.pusgads </t>
  </si>
  <si>
    <t xml:space="preserve">Pārskatīt un pilnveidot ģimenes ārsta praksē veicamās bērnu profilaktiskās apskates, vienlaikus iekļaujot tajās:
1) bērnu sirds un asinsvadu skrīningu;
2) agrīnās attīstības skrīningu (BAASIK);
3) pubertātes traucējumu agrīnu atpazīšanu, lai samazinātu onkoloģisku procesu novēlotas diagnostikas gadījumu skaitu (sekundāro dzimumpazīmju izvērtēšana pēc Tannera skalas reizi gadā katram bērnam neatkarīgi no vecuma) </t>
  </si>
  <si>
    <t>2026. gads</t>
  </si>
  <si>
    <t>BKUS MVC, LAĀA, LĢĀA, LLĢĀA, LNB, LOOA, LMA</t>
  </si>
  <si>
    <t>Uzlabot esošo veselības aprūpes pakalpojumu pieejamību un izvērtēt iespēju ieviest jaunus veselības aprūpes pakalpojumus bērniem</t>
  </si>
  <si>
    <t>LZA, RSU SI</t>
  </si>
  <si>
    <t>3.1.4. punkta ietvaros</t>
  </si>
  <si>
    <t>3.1.4.1. Izstrādāti klīniskie algoritmi, pacientu ceļi un kritēriji zobārstniecībā</t>
  </si>
  <si>
    <t>3.1.4.4.2. Zobārstniecība bērniem -  Jauni pakalpojumi / tarifi zobārstniecībā</t>
  </si>
  <si>
    <t>BKUS MVC, MVC psihiskās veselības aprūpes jomā, LGDSA, LNB</t>
  </si>
  <si>
    <t xml:space="preserve">2) Veikti indikatīvo izmaksu aprēķini medikamentu, tai skaitā jaunieviestām terapijām kā, piemēram, gēnu terapija, nodrošināšanai bērniem ar hroniskām slimībām. </t>
  </si>
  <si>
    <t xml:space="preserve">3.2.3.1. Nodrošināta veselības aprūpes pēctecība pacientiem ar hroniskām slimībām, pārejot no bērnu aprūpes uz pieaugušo veselības aprūpi. </t>
  </si>
  <si>
    <t>Iedzīvotājiem nodrošināta iespēja laikus saņemt veselības stāvoklim atbilstošu neauglības ārstēšanas pakalpojumu</t>
  </si>
  <si>
    <t>2) Pēc klīnisko algoritmu un pacienta ceļu neauglības ārstēšanas jomā apstiprināšanas pārskatīts valsts apmaksātās neauglības diagnostikas un ārstēšanas pakalpojumu programmas apjoms</t>
  </si>
  <si>
    <t>3) sagatavoti priekšlikumi grozījumiem NA vai jauna NA izstrādei.</t>
  </si>
  <si>
    <t>2027. gada 4.ceturksnis</t>
  </si>
  <si>
    <t xml:space="preserve">Izstrādāts algoritms un kārtība, kādā tiek nodrošināta dzimumšūnu un gonādu audu uzglabāšanas pakalpojums. </t>
  </si>
  <si>
    <t>VADC, RAKUS, Neauglības ārstēšanas klīnikas, LCRB, profesionālās asociācijas (piem., LGDSA, LĢĀA, LOA, LPA u.c.)</t>
  </si>
  <si>
    <t>Nosaukums</t>
  </si>
  <si>
    <t>63.08.00 "Eiropas Sociālā fonda Plus (ESF+) projektu īstenošana (2021-2027)" (Veselības ministrija)</t>
  </si>
  <si>
    <t>VM, NMPD, NVD, BKUS MVC</t>
  </si>
  <si>
    <t>VM, LGDSA</t>
  </si>
  <si>
    <t>VI, profesionālās asociācijas, BKUS MVC</t>
  </si>
  <si>
    <t>1) Samazināts transmisijas risks jaundzimušajiem, kuru mātes ir HBe Ag pozitīvas, kā arī samazināts risks attīstīties aknu cirozei un audzējiem vēlākā vecumā;
2) mazināti diagnostikai un ārstēšanai nepieciešamie valsts izdevumi, kā arī uzlabota bērnu un ģimeņu dzīves kvalitāte.</t>
  </si>
  <si>
    <t>LNB, BKUS MVC</t>
  </si>
  <si>
    <t>Sagatavoti priekšlikumi grozījumiem grozījumi NA.</t>
  </si>
  <si>
    <t>VM, BKUS MVC</t>
  </si>
  <si>
    <t>2026.gads/ finansējums, euro*</t>
  </si>
  <si>
    <t>Pielikums Nr.1.2.4.</t>
  </si>
  <si>
    <t>Izstrādāts algoritms ārstniecības personām zīdīšanas uzsākšanai, veicināšanai un vadīšanai</t>
  </si>
  <si>
    <t>3.1.2.1. Laktāts, serozo dobumu šķidrumu klīniska izmeklēšana - laboratoriskie izmeklējumi</t>
  </si>
  <si>
    <t xml:space="preserve"> Izstrādāti klīniskie algoritmi, pacientu ceļi un kritēriji zobārstniecībā</t>
  </si>
  <si>
    <t>Pielikums Nr.3.1.4.1.</t>
  </si>
  <si>
    <t>Pacientu skaits atbilstoši vadošo ekspertu nozarē iesniegtajam:</t>
  </si>
  <si>
    <t xml:space="preserve"> Izstrādāti klīniskie algoritmi, pacientu ceļi un kritēriji veselības aprūpes pakalpojumiem pēcdzemdību periodā iegurņa pamatnes disfunkcijas profilaksei un ārstēšanai pēcdzemdību periodā sievietēm: 
- pēc III-IV pakāpes starpenes plīsumiem dzemdībās un pēc operatīvām vaginālām dzemdībām iegurņa pamatnes disfunkcijas problēmu savlaicīgai risināšanai</t>
  </si>
  <si>
    <t>Izstrādāti klīniskie algoritmi, pacientu ceļi un kritēriji veselības aprūpes pakalpojumiem pēcdzemdību periodā iegurņa pamatnes disfunkcijas profilaksei un ārstēšanai pēcdzemdību periodā sievietēm: 
- pēc III-IV pakāpes starpenes plīsumiem dzemdībās un pēc operatīvām vaginālām dzemdībām iegurņa pamatnes disfunkcijas problēmu savlaicīgai risināšanai</t>
  </si>
  <si>
    <t>Pielikums Nr.3.3.1.1.</t>
  </si>
  <si>
    <t>Pielikums Nr.3.3.1.2.</t>
  </si>
  <si>
    <t>Valsts apmaksātas atbalsta konsultācijas nodrošināšana pāriem, kuri saskaras ar neveiksmīgu grūtniecības iznākumu, tajā skaitā: pēc medicīniskās apaugļošanas un pēc medicīniskā vai spontānā aborta un nedzīvi dzimuša bērna</t>
  </si>
  <si>
    <t>Pielikums Nr.3.3.1.3.</t>
  </si>
  <si>
    <t>Pielikums Nr. 1.4.4.</t>
  </si>
  <si>
    <t>Pielikums Nr. 2.1.1.</t>
  </si>
  <si>
    <t>Pielikums Nr.3.1.1.2.</t>
  </si>
  <si>
    <t>Stacionārie pakalpojumi bērniem  - lielāks pacientu skaits, tajā skaitā:</t>
  </si>
  <si>
    <t>Grūtnieču patoloģijas ārstēšanas nodrošināšanai</t>
  </si>
  <si>
    <t xml:space="preserve">Ārsta slodze plāns 2026.gadam </t>
  </si>
  <si>
    <t xml:space="preserve">Māsas slodze
plāns 2026.gadam </t>
  </si>
  <si>
    <t>Darba samaksa kopā 2026.gadā, EUR</t>
  </si>
  <si>
    <t xml:space="preserve">VSAOI 2026, EUR </t>
  </si>
  <si>
    <t>periods mēnešos 2026.gadā</t>
  </si>
  <si>
    <t>Pielikums Nr. 3.1.2.1.</t>
  </si>
  <si>
    <t>Pielikums 3.1.4.4.1.</t>
  </si>
  <si>
    <t>Jauni zobārstniecības pakalpojumi ar biomateriāliem, darbu ar psiholoģiski sarežģītiem pacientiem un kompozītmateriālu izmantošanu</t>
  </si>
  <si>
    <t>Prognozētā pārstrāde periodā 2025.gada janvāris-
decembris</t>
  </si>
  <si>
    <r>
      <t xml:space="preserve">Pašlaik no valsts budžeta tiek apmaksāta </t>
    </r>
    <r>
      <rPr>
        <i/>
        <sz val="10"/>
        <color theme="1"/>
        <rFont val="Times New Roman"/>
        <family val="1"/>
      </rPr>
      <t>slow freezing</t>
    </r>
    <r>
      <rPr>
        <sz val="10"/>
        <color theme="1"/>
        <rFont val="Times New Roman"/>
        <family val="1"/>
      </rPr>
      <t xml:space="preserve"> metode, taču tā ir novecojusi metode ar pierādītu daudz zemāku efektivitāti. </t>
    </r>
  </si>
  <si>
    <t>=H26+H28</t>
  </si>
  <si>
    <t>3.1.4.5. E-veselības ietvaros uzlabota informācijas apmaiņa starp ārstniecības iestādēm par pacientiem sniegtajiem zobārstniecības pakalpojumiem.</t>
  </si>
  <si>
    <t>periods mēnešos 2027.gadā</t>
  </si>
  <si>
    <t xml:space="preserve">Ārsta slodze plāns 2027.gadam </t>
  </si>
  <si>
    <t>Ārsta darba samaksa 2027, EUR</t>
  </si>
  <si>
    <t>Darba samaksa kopā 2027.gadā, EUR</t>
  </si>
  <si>
    <t xml:space="preserve">VSAOI 2027, EUR </t>
  </si>
  <si>
    <t>Samazināta bērnu veselības aprūpē iesaistīto speciālistu noslodze, uzlabotas sabiedrības zināšanas par bērna miega veselību, kā arī zīdaiņu pēkšņās nāves sindromu (pieejamības uzlabošana/papildus slodzes)</t>
  </si>
  <si>
    <t>Pielikums 1.2.1.2.</t>
  </si>
  <si>
    <t>Pielikums 3.1.1.5.</t>
  </si>
  <si>
    <t>3.1.4.3. Paplašināts bērniem sniegto valsts apmaksāto ortodontijas pakalpojumu klāsts.</t>
  </si>
  <si>
    <t>3.1.4.4. Ieviesti jauni zobārstniecības pakalpojumi bērniem</t>
  </si>
  <si>
    <t>3.1.4.4.1. Papildus nepieciešamais finansējums zobārstniecības pakalpojumu pieejamībai bērniem 2025.-2028.gadam</t>
  </si>
  <si>
    <t>33.03.00 "Kompensējamo medikamentu un materiālu apmaksāšana"</t>
  </si>
  <si>
    <t>*Eiropas Sociālā fonda (ESF+) finansējuma projekts Nr. 4.1.2.7/1/24/I/001 “Pilnveidot pacientu drošību un aprūpes kvalitāti”.  Finansējums atkarīgs no iepirkuma organizēšanas un rezultāta.</t>
  </si>
  <si>
    <t>Kopā, euro:</t>
  </si>
  <si>
    <t>2026.gads finansējums, euro*</t>
  </si>
  <si>
    <t xml:space="preserve">VBF </t>
  </si>
  <si>
    <t>Izveidota strukturēta un koordinētas perinatālās un zīdaiņu psihiskās veselības atbalsta sistēma, definējot pakalpojumus, atbildīgās institūcijas un profesionāļu kompetences ietvarus.</t>
  </si>
  <si>
    <t>4.1. Grūtnieces, dzemdētājas un nedēļnieces veselības aprūpes organizācija, pieejamība un ārstniecības kvalitāte</t>
  </si>
  <si>
    <t>4.1.1.</t>
  </si>
  <si>
    <t>4.1.2.</t>
  </si>
  <si>
    <t>4.2. Jaundzimušo aprūpe</t>
  </si>
  <si>
    <t>4.2.1.</t>
  </si>
  <si>
    <t>4.2.2.</t>
  </si>
  <si>
    <t>4.2.3.</t>
  </si>
  <si>
    <t>4.2.4.</t>
  </si>
  <si>
    <t>Paplašināts valsts apmaksāto veselības aprūpes pakalpojumu klāsts bērniem, tai skaitā,
 uzlabota bērnu stacionāro pakalpojumu pieejamība; uzlabota ķirurģijas pakalpojumu pieejamība bērniem;
uzlabota pediatra kabineta pieejamība.</t>
  </si>
  <si>
    <t>Pielikums Nr.4.1.2.1.</t>
  </si>
  <si>
    <t>BKUS MVC, LM</t>
  </si>
  <si>
    <t>Finansējuma papildus piešķiršanas gadījumā sagatavoti priekšlikumi grozījumiem NA un nodrošināta valsts apmaksāta pakalpojuma ieviešana.</t>
  </si>
  <si>
    <t>Izvērtēt iespēju paplašināt piena bankas pakalpojuma pieejamību visā valstī.</t>
  </si>
  <si>
    <t>4.1.9.</t>
  </si>
  <si>
    <t>4.1.8.</t>
  </si>
  <si>
    <t>4.1.7.</t>
  </si>
  <si>
    <t>4.1.6.</t>
  </si>
  <si>
    <t>4.1.5.</t>
  </si>
  <si>
    <t>4.1.4.</t>
  </si>
  <si>
    <t>4.1.3.</t>
  </si>
  <si>
    <t>Pielikums Nr.4.1.4.</t>
  </si>
  <si>
    <t>Pielikums Nr.4.1.6.</t>
  </si>
  <si>
    <t>Pielikums 4.2.2.</t>
  </si>
  <si>
    <t>Regulāri atjaunoti, mūsdienīgi un pusaudžus  un jauniešus uzrunājoši elektroniski pieejami un izplatīti informatīvie materiāli par seksuālās un reproduktīvās veselības jautājumiem, tai skaitā par STI profilaksi un kontracepcijas iespējām. </t>
  </si>
  <si>
    <t>Samazināta bērnu veselības aprūpē iesaistīto speciālistu noslodze, uzlabotas sabiedrības zināšanas par bērna miega veselību, kā arī zīdaiņu pēkšņās nāves sindromu.</t>
  </si>
  <si>
    <r>
      <rPr>
        <b/>
        <sz val="12"/>
        <rFont val="Times New Roman"/>
        <family val="1"/>
      </rPr>
      <t>Izanalizēti dati par acu sārtā refleksa monitorēšanu un rezultātiem</t>
    </r>
    <r>
      <rPr>
        <i/>
        <sz val="9"/>
        <rFont val="Times New Roman"/>
        <family val="1"/>
      </rPr>
      <t>.</t>
    </r>
    <r>
      <rPr>
        <sz val="12"/>
        <rFont val="Times New Roman"/>
        <family val="1"/>
      </rPr>
      <t xml:space="preserve"> </t>
    </r>
    <r>
      <rPr>
        <i/>
        <sz val="12"/>
        <rFont val="Times New Roman"/>
        <family val="1"/>
      </rPr>
      <t>Izvērtēts veselības aprūpes pakalpojuma sniedzamais apjoms un veikti aprēķini pakalpojuma nodrošināšanai.</t>
    </r>
  </si>
  <si>
    <r>
      <t xml:space="preserve">1) Paplašināta pacientu mērķa grupa D (25-OH) vitamīna kopējā līmeņa noteikšanai;
2) paplašināta pacientu mērķa grupa insulīnam līdzīgā augšanas faktora – 1(IGF – 1) noteikšanai;
3) nodrošināt 17-OHPg  (17-hidroksiprogesterons) noteikšanu  bērniem ar priekšlaicīgas pubertātes pazīmēm;                                                                                                                                           
4) nodrošināt norovīrusa, rota- un adenovīrusa antigēnu noteikšanu neatliekamās medicīniskās palīdzības etapā;        </t>
    </r>
    <r>
      <rPr>
        <b/>
        <sz val="12"/>
        <rFont val="Times New Roman"/>
        <family val="1"/>
      </rPr>
      <t>5 )nodrošināta laktāta noteikšana, serozo dobumu šķidrumu klīniska izmeklēšana;                                                    6) frakcionēta slāpekļa oksīda (NO) noteikšana izelpojamā gaisā degunā bērniem primārās ciliārās diskinēzijas (PCD) diagnosticēšanai</t>
    </r>
  </si>
  <si>
    <r>
      <t>3.1.4.2. Uzlabota zobārstniecības pakalpojumu pieejamība,</t>
    </r>
    <r>
      <rPr>
        <b/>
        <sz val="12"/>
        <rFont val="Times New Roman"/>
        <family val="1"/>
      </rPr>
      <t xml:space="preserve"> tai skaitā</t>
    </r>
    <r>
      <rPr>
        <sz val="12"/>
        <rFont val="Times New Roman"/>
        <family val="1"/>
      </rPr>
      <t>, reģionos.</t>
    </r>
  </si>
  <si>
    <t>Apzināts nepieciešamo medikamentu klāsts bērniem hronisku slimību ārstēšanai atbilstoši starptautiskajām apstiprinātajām klīniskajām vadlīnijām.</t>
  </si>
  <si>
    <t xml:space="preserve"> VM, BKUS</t>
  </si>
  <si>
    <t xml:space="preserve">BKUS MVC, Profesionālās asociācijas </t>
  </si>
  <si>
    <t xml:space="preserve">1) Pārskatīti  klīniskie algoritmi un pacienta ceļi neauglības ārstēšanas jomā.
</t>
  </si>
  <si>
    <t>Pilnveidot antenatālās aprūpes organizācijas kārtību un kvalitāti, iesaistot ārstniecības personas antenatālajā un pēcdzemdību aprūpē atbilstoši to kompetencēm  un sabiedrības veselības vajadzībām.</t>
  </si>
  <si>
    <t>Izvērtēta iespēja īstenot pilotprojektu vērtībās balstītas samaksas modeļa aprobācijai, kuras ietvaros tiek apmaksāts pilns grūtniecības aprūpes cikls, sasaistot aprūpes kvalitāti ar resursu patēriņu, dzemdību iznākumu un pacienta pieredzi.</t>
  </si>
  <si>
    <t xml:space="preserve">Ieviesti vienoti antenatālās aprūpes kvalitātes indikatori perinatālā perioda aprūpes jomā un izveidota to uzraudzības sistēma. </t>
  </si>
  <si>
    <r>
      <rPr>
        <b/>
        <sz val="12"/>
        <rFont val="Times New Roman"/>
        <family val="1"/>
      </rPr>
      <t>Paplašināt</t>
    </r>
    <r>
      <rPr>
        <sz val="12"/>
        <rFont val="Times New Roman"/>
        <family val="1"/>
      </rPr>
      <t xml:space="preserve"> valsts apmaksātu medikamentu pieejamību grūtniecēm.</t>
    </r>
  </si>
  <si>
    <t xml:space="preserve">1) Izstrādāti kritēriji gadījumiem, kuros grūtniecei apmaksā zobārsta un zobu higiēnista pakalpojumus;          2) izstrādāts apmaksas modelis             </t>
  </si>
  <si>
    <t>Pārskatīt dzemdību nodaļu un PAC obligātās prasības (tehnoloģijas, cilvēkresursi), PAC centru funkcijas, tādējādi uzlabojot veselības aprūpes kvalitāti dzemdību nodaļās.</t>
  </si>
  <si>
    <r>
      <t xml:space="preserve">Izvērtēti kvalitāti raksturojošie dati atsevišķi par katru dzemdību nodaļu </t>
    </r>
    <r>
      <rPr>
        <i/>
        <sz val="12"/>
        <rFont val="Times New Roman"/>
        <family val="1"/>
      </rPr>
      <t>(ķeizargriezienu analīze Robsona 1., 2., 5. grupā; 3-4 pakāpes starpenes plīsuma un epiziotomiju gadījumu skaits dzemdībās, kā arī dzemdību atsāpināšanas pieejamība; ārstniecisko hipotermiju gadījumu skaits iznestiem jaundzimušajiem,</t>
    </r>
    <r>
      <rPr>
        <sz val="12"/>
        <rFont val="Times New Roman"/>
        <family val="1"/>
      </rPr>
      <t xml:space="preserve"> intraventrikulāras hemorāģijas neiznēsātiem jaundzimušajiem).</t>
    </r>
  </si>
  <si>
    <t>Nacionālā līmenī pārskatīta grūtnieču, dzemdētāju nedēļnieču un jaundzimušo pārvešanas uz augstāka līmeņa ārstniecības iestādi kārtība, definējot kvalitātes kritērijus, tai skaitā prasības transporta brigāžu aprīkojumam un personālam, kā arī nodrošināta minētās kārtības uzraudzība nosūtīšanai uz augstāka līmeņa iestādi, kā arī nodrošināta šīs kārtības uzraudzība.</t>
  </si>
  <si>
    <r>
      <t xml:space="preserve">Nodrošināt HBIG </t>
    </r>
    <r>
      <rPr>
        <i/>
        <sz val="12"/>
        <rFont val="Times New Roman"/>
        <family val="1"/>
        <charset val="186"/>
      </rPr>
      <t>(B hepatīta imunoglobulīns)</t>
    </r>
    <r>
      <rPr>
        <sz val="12"/>
        <rFont val="Times New Roman"/>
        <family val="1"/>
        <charset val="186"/>
      </rPr>
      <t xml:space="preserve"> ievadīšanu  jaundzimušajam saskaņā ar infektologa rekomendācijām, ja māte ir  HBeAg </t>
    </r>
    <r>
      <rPr>
        <i/>
        <sz val="12"/>
        <rFont val="Times New Roman"/>
        <family val="1"/>
        <charset val="186"/>
      </rPr>
      <t>(B hepatīta vīrusa marķieris)</t>
    </r>
    <r>
      <rPr>
        <sz val="12"/>
        <rFont val="Times New Roman"/>
        <family val="1"/>
        <charset val="186"/>
      </rPr>
      <t xml:space="preserve"> pozitīva</t>
    </r>
    <r>
      <rPr>
        <i/>
        <sz val="9"/>
        <rFont val="Segoe UI"/>
        <family val="2"/>
        <charset val="186"/>
      </rPr>
      <t xml:space="preserve"> </t>
    </r>
    <r>
      <rPr>
        <sz val="12"/>
        <rFont val="Times New Roman"/>
        <family val="1"/>
        <charset val="186"/>
      </rPr>
      <t>un/vai augstas vīrusu slodzes gadījumā.</t>
    </r>
  </si>
  <si>
    <t>Nodrošināt valsts apmaksātu vakcināciju pret ĒE.</t>
  </si>
  <si>
    <r>
      <t xml:space="preserve">Nodrošināt bērnu vakcināciju pret masalām, masaliņām, epidēmisko parotītu un vējbakām ar otro vakcīnas devu agrākā dzīves periodā (4 gadu vecumā). </t>
    </r>
    <r>
      <rPr>
        <i/>
        <sz val="12"/>
        <rFont val="Times New Roman"/>
        <family val="1"/>
      </rPr>
      <t>(vakcīnas, manipulācija, ārsta apskate)</t>
    </r>
  </si>
  <si>
    <t>Pielikums 3.1.1.4.</t>
  </si>
  <si>
    <t>1) Papildu finansējuma piešķiršanas gadījumā nodrošināts 100% kompensācijas apmērs mazmolekulārajiem heparīniem diagnožu O22 Venozas komplikācijas grūtniecības laikā un O99 Citur klasificētas slimības, kas sarežģī grūtniecību, dzemdības un pēcdzemdību periodu gadījumā, un veikti grozījumi NA;
2) uzlabota e-veselības e recepšu funkcionalitāte M sarakstā iekļauto kompensējamo medikamentu izrakstīšanai.</t>
  </si>
  <si>
    <t>Pielikums  Mātes un bērna veselības uzlabošanas plānam 2025.-2027.gadam</t>
  </si>
  <si>
    <t>1) Izvērtēts sniedzamā pakalpojuma  apjoms un veikti aprēķini;
2) finansējuma piešķiršanas gadījumā paplašināta Follow up programma, iekļaujot virs 34 grūtniecības nedēļām dzimušus bērnus, ja ir pierādīti attīstības traucējumi vai pastāv šādu attīstības traucējumu risks:
- smadzeņu bojājums neorosonogrāfijā (piemēram, IVH  3. vai 4. pakāpe vai cistiska PVL );
- vidēji smaga vai smaga HIE (hipoksiski išēmiska encefalopātija) neonatālā periodā;
 - neonatāls bakteriāls meningīts;
- H.simplex encefalīts neonatālā periodā;
- smaga hipoglikēmija;
- MGL; 
3) Follow up programmas īstenošanā iekļauts neonatologs; 
4) izvērtēta iespēja nodrošināt speciālista konsultāciju bērnam pirmsskolas vecumā.</t>
  </si>
  <si>
    <t>Riska grupa</t>
  </si>
  <si>
    <t>Bērnu skaits kopā</t>
  </si>
  <si>
    <t>Skaits, plānotā aptvere</t>
  </si>
  <si>
    <t>Priekšlaicīgi dzimuši</t>
  </si>
  <si>
    <t>(90-97%)</t>
  </si>
  <si>
    <t>Jaundzimušie un zīdaiņi ar patoloģijām</t>
  </si>
  <si>
    <t>Jaundzimušie</t>
  </si>
  <si>
    <t>ERAF projekta ietvaros (4.1.1.4. (2.kārta Pārvaldība)</t>
  </si>
  <si>
    <t>Paplašināt priekšlaikus dzimušo bērnu mērķa grupu Follow up programmas nodrošināšanai.</t>
  </si>
  <si>
    <t>Nodrošināta zobārstniecības pakalpojumu pieejamība bērniem 2025.-2028.gadam.</t>
  </si>
  <si>
    <t>Ieviesti jauni zobārstniecības pakalpojumu tarifi bērniem.</t>
  </si>
  <si>
    <t>Nodrošināt medikamentu un veselības aprūpes pakalpojumu, tostarp inovatīvu un integrētu sociālo pakalpojumu, pieejamību un kvalitāti bērniem ar hroniskām slimībām, tai skaitā retām slimībām.</t>
  </si>
  <si>
    <t>Nodrošināt veselības aprūpes pakalpojumu un medikamentu pieejamību bērniem ar anafilaktisku reakciju pēc plēvjspārņu dzēliena.</t>
  </si>
  <si>
    <t>Integrēt profilaktiskās aprūpes datus bērniem vecumā līdz 18 gadiem, tai skaitā bērna augšanas līknes, e-veselības sistēmā, nodrošinot bērnu augšanas traucējumu un svara dinamikas noviržu agrīnu diagnostiku.</t>
  </si>
  <si>
    <t>Nodrošināta bērnu augšanas traucējumu un svara dinamikas noviržu agrīna diagnostika un svara pieauguma izsekojamība dinamikā, veicot antropometrisko mērījumu skrīningu un aizpildot augšanas līknes (1. dzīves gadā – reizi mēnesī; 1 – 4 g.v. - reizi 6 mēnešos; 4 – 18 g.v. – reizi 12 mēnešos).</t>
  </si>
  <si>
    <t xml:space="preserve"> VM, NVD 
	</t>
  </si>
  <si>
    <t>1) veikta esošās situācijas analīze;
2) izstrādāta koncepcija, panākta vienošanās par moduli informācijas apmaiņai starp ārstniecības iestādēm par pacientiem sniegtajiem zobārstniecības pakalpojumiem;
3) veikti aprēķini koncepcijas īstenošanai.</t>
  </si>
  <si>
    <t>VM, RSU SI, LZA</t>
  </si>
  <si>
    <t>1) Pārskatīti neauglības aprūpes kvalitātes indikatori;
2) nodrošināta datu par neauglības ārstēšanas kvalitātes indikatoriem ārstniecības iestādēs publiska pieejamība NVD mājaslapā;
3) izvērtētas veicamās aktivitātes un esošā procesa pilnveidošanai iesaistāmās Informācijas sistēmas;
4) sniegti priekšlikumi turpmāk veicamajiem uzdevumiem.</t>
  </si>
  <si>
    <t>NVD, LDVC</t>
  </si>
  <si>
    <t>E-veselības ietvaros nodrošināta grūtnieču medicīniskās dokumentācijas (Mātes pase, Dzemdību vēsture, gravidogramma, Grūtnieces uzskaites karte) digitāla pieejamība, kā arī grūtniecības laikā veikto sonogrāfisko izmeklējumu un to aprakstu digitāla uzkrāšana.</t>
  </si>
  <si>
    <t>2) izstrādāta koncepcija informācijas apmaiņas moduļa izstrādei un ieviešanai, lai nodrošinātu efektīvu informācijas apriti starp ārstniecības iestādēm grūtnieču un dzemdētāju aprūpē.</t>
  </si>
  <si>
    <t xml:space="preserve">1) veikta esošās situācijas analīze par medicīniskās dokumentācijas apmaiņu starp ārstniecības iestādēm grūtnieču un dzemdētāju aprūpē, identificējot esošos dokumentu tipus, to saturu un informācijas aprites nepilnības; 
</t>
  </si>
  <si>
    <t>Kontracepcijas nodrošināšana jaunietēm līdz 25 gadu vecumam, sievietēm reproduktīvajā vecumā ar invaliditāti vai trūcīgās/ maznodrošinātās statusu</t>
  </si>
  <si>
    <t>15% no visām (n=38 024)15-24 gadus vecām jaunietēm, tai skaitā jaunietēm no ārpusģimenes aprūpes un pilngadību sasniegušām jaunietēm pēc ārpusģimenes aprūpes līdz 21 gada vecuma sasniegšanai vai, ja mācās vispārējās izglītības vai profesionālās izglītības iestādē vai studē augstākajā izglītības iestādē, tostarp koledžā, — līdz 24 gadu vecuma sasniegšanai =5704</t>
  </si>
  <si>
    <t>15% no visām (n=22 951) sievietēm reproduktīvajā vecumā ar trūcīgās vai maznodrošināto statusu=3 442</t>
  </si>
  <si>
    <t>Pasākums priekšlaikus dzimušo bērnu, jaundzimušo un zīdaiņu ar iedzimtām sirds un plaušu patoloģijām, un jaundzimušajiem RSV infekcijas profilakse ar ilgstošas darbības monoklonālajām antivielām pirmajā dzīves gadā</t>
  </si>
  <si>
    <t>Paplašināt pasīvo imunizāciju pret RSV, nodrošinot to visiem jaundzimušajiem RSV sezonā, tostarp priekšlaikus dzimušiem bērniem un zīdaiņiem ar iedzimtām sirdskaitēm vai bronhopulmonālu displāziju.</t>
  </si>
  <si>
    <t>Nodrošināta RSV infekcijas profilakse visiem jaundzimušajiem RSV sezonas laikā, to pirmajā dzīves gadā, tostarp priekšlaikus dzimušajiem un bērniem ar noteiktām hroniskām diagnozēm, izmantojot ilgstošas darbības RSV antivielas.</t>
  </si>
  <si>
    <t xml:space="preserve">Visiem jaundzimušajiem RSV sezonas periodā (novembris–aprīlis), tostarp priekšlaikus dzimušajiem un bērniem ar iedzimtām sirdskaitēm vai bronhopulmonālu displāziju, tiek nodrošināta viena ķermeņa svaram pielāgota ilgstošas darbības RSV antivielas deva. </t>
  </si>
  <si>
    <t>Jauni pakalpojumi ortodontijā ar iedzimtu sejas–žokļu šķeltņu un smagu deformāciju gadījumā un N2O/O2 sedācijas pakalpojuma pieejamība</t>
  </si>
  <si>
    <t>Nodrošinātas apmācības 70%  vecmāšu, kuras strādā ar jauniešiem, tai skaitā reģionālajās ārstniecības iestādēs</t>
  </si>
  <si>
    <t>NVO, BKUS MVC, pašvaldības</t>
  </si>
  <si>
    <t>2026.gada 2. pusgads</t>
  </si>
  <si>
    <t>Unikālo pacientu skaits periodā 2025.gada janvāris-maijs</t>
  </si>
  <si>
    <t>Vidējā izmaksa uz vienu unikālo pacientu</t>
  </si>
  <si>
    <t>Veiktais darbs janvāris - 
maijs</t>
  </si>
  <si>
    <t>Plānotā līguma summa periodam 2025.gada janvāris 
-maijs</t>
  </si>
  <si>
    <t>Rezultatīvais rādītājs papildus nepieciešamajam finansējumam</t>
  </si>
  <si>
    <t>Plānotais finansējums 2027. gadam, EUR</t>
  </si>
  <si>
    <t>Plānotais finansējums 2028. gadam un turpmāk ik gadu, EUR</t>
  </si>
  <si>
    <t>2028. gads</t>
  </si>
  <si>
    <t xml:space="preserve">2027. gads </t>
  </si>
  <si>
    <t>2027. gada 2 pusgads</t>
  </si>
  <si>
    <t>2028.gadam</t>
  </si>
  <si>
    <t>2028 .gadam</t>
  </si>
  <si>
    <t>2027.gada I pusgads</t>
  </si>
  <si>
    <t>2028. gadam</t>
  </si>
  <si>
    <t>Papildus nepieciešamais finansējums 2029.gadam</t>
  </si>
  <si>
    <t xml:space="preserve">Papildus nepieciešamais finansējums 2027.gadam (50% no prognozētās pārstrādes), euro </t>
  </si>
  <si>
    <t>Papildus nepieciešamais finansējums 2028.gadam  un nākamajiem gadiem (100% no prognozētās pārstrādes), euro</t>
  </si>
  <si>
    <t>2026.gads I. pusgads</t>
  </si>
  <si>
    <r>
      <t xml:space="preserve">Papildus nepieciešamais finansējums </t>
    </r>
    <r>
      <rPr>
        <sz val="11"/>
        <rFont val="Times New Roman"/>
        <family val="1"/>
        <charset val="186"/>
      </rPr>
      <t>2027.gadam</t>
    </r>
  </si>
  <si>
    <r>
      <t>Papildus nepieciešamais finansējums</t>
    </r>
    <r>
      <rPr>
        <sz val="11"/>
        <rFont val="Times New Roman"/>
        <family val="1"/>
        <charset val="186"/>
      </rPr>
      <t xml:space="preserve"> 2028.gadam</t>
    </r>
  </si>
  <si>
    <t xml:space="preserve">                                  </t>
  </si>
  <si>
    <t xml:space="preserve">Medikamentu pieejamības uzlabošana medicīniskās apaugļošanas pacientēm </t>
  </si>
  <si>
    <t>Papildus nepieciešamais finansējums 2026.gadam, euro</t>
  </si>
  <si>
    <t>Papildus nepieciešamais finansējums 2027.gadam, euro</t>
  </si>
  <si>
    <t>Papildus nepieciešamais finansējums 2028.gadam, euro</t>
  </si>
  <si>
    <t>Papildus nepieciešamais finansējums turpmāk ik gadu, euro
(ja pasākums nav terminēts)</t>
  </si>
  <si>
    <t xml:space="preserve">33.03.00 “Kompensējamo medikamentu un materiālu apmaksāšana“  </t>
  </si>
  <si>
    <t>Paplašināt grūtniecības periodā valsts apmaksāto kompensējamo medikamentu pieejamību (medicīniskās apaugļošanai)</t>
  </si>
  <si>
    <t>Izmaksas vienam pacientam, euro</t>
  </si>
  <si>
    <t>Papildu nepieciešamais finansējums, euro</t>
  </si>
  <si>
    <t xml:space="preserve">Medikamentu nodrošinājums mākslīgai apaugļošanai </t>
  </si>
  <si>
    <t>Pielikums Nr.3.3.1.4.</t>
  </si>
  <si>
    <t>Pakalpojumu pieejamības uzlabošana pacientiem ar asinsvadu saslimšanām</t>
  </si>
  <si>
    <t xml:space="preserve"> (VSIA "Bērnu klīniskā universitātes slimnīca") </t>
  </si>
  <si>
    <t>Papildus nepieciešamais finansējums 2026,gadam, euro</t>
  </si>
  <si>
    <t>Papildus nepieciešamais finansējums 2027,gadam, euro</t>
  </si>
  <si>
    <t>Papildus nepieciešamais finansējums 2028,gadam, euro</t>
  </si>
  <si>
    <t>33.16.00 “Pārējo ambulatoro veselības aprūpes pakalpojumu nodrošināšana“</t>
  </si>
  <si>
    <t>33.21.00 “Stacionāro veselības aprūpes pakalpojumu nodrošināšana“</t>
  </si>
  <si>
    <t>Kopā, euro</t>
  </si>
  <si>
    <t>Pakalpojuma nodrošinājuma veids</t>
  </si>
  <si>
    <t xml:space="preserve">Plānotais pacientu skaits </t>
  </si>
  <si>
    <t>Papildus nepieciešamais finansējums 2026.gadā, euro</t>
  </si>
  <si>
    <t>Papildus nepieciešamais finansējums 2027.gadā, euro</t>
  </si>
  <si>
    <t>Papildus nepieciešamais finansējums 2028.gadā, euro</t>
  </si>
  <si>
    <t>Stacionāri</t>
  </si>
  <si>
    <t>Pakalpojumu tarifu pārskatīšana specifiskai alergēnimūnterapijai</t>
  </si>
  <si>
    <t>Pārskatīts manipulācijas tarifs, lai nodrošinātu valsts apmaksātu specifisku alergēnimūnterapiju visiem pacientiem līdz 18 gadu vecumam, kuriem ir konstatēts anafilakses risks pret bites vai lapsenes indi</t>
  </si>
  <si>
    <t>Papildus nepieciešamais finansējums 2027.gadam,  euro</t>
  </si>
  <si>
    <t>Ārsta darba samaksa, euro</t>
  </si>
  <si>
    <t>Māsas darba samaksa, euro</t>
  </si>
  <si>
    <t>Palīgpersonāla darba samaksa, euro</t>
  </si>
  <si>
    <t>Soc.nodoklis %</t>
  </si>
  <si>
    <t>Pārrēķinātais tarifs, euro</t>
  </si>
  <si>
    <t>Nepieciešamais finansējums gadā, euro</t>
  </si>
  <si>
    <t xml:space="preserve">Briļļu pieejamība bērniem reģionos </t>
  </si>
  <si>
    <t>33.04.00 “Centralizēta medikamentu un materiālu iegāde”</t>
  </si>
  <si>
    <t>1. 2026. gada II pusgads (pakalpojums tiks uzsākts tikai sākot no II pusgada)</t>
  </si>
  <si>
    <t>Plānotais pacienu skaits 2026. gada II pusgadam*</t>
  </si>
  <si>
    <t>Viena izmeklējuma vidējā plānotā izmaksa 2025.gadam ārstniecības iestādē, euro</t>
  </si>
  <si>
    <t>Vienu briļlu izmaksas, euro**</t>
  </si>
  <si>
    <t>Kopsumma par izmeklējumiem, euro</t>
  </si>
  <si>
    <t>Kopsumma par brillēm, euro</t>
  </si>
  <si>
    <t>Kopā izmaksas, euro</t>
  </si>
  <si>
    <t>Kopā izmaksas uz vienu pacientu, euro</t>
  </si>
  <si>
    <t>2. 2027.gadā un turpmāk ik gadu</t>
  </si>
  <si>
    <t>Plānotais pacienu skaits*</t>
  </si>
  <si>
    <t>*VSIA "Bērnu klīniskā universitātes slimnīca" vidējais pacientu skaits, paredzot 15% pieaugumu</t>
  </si>
  <si>
    <t>**vidējā briļļu cena</t>
  </si>
  <si>
    <t>Medikamentu pieejamība grūtniecēm un nedēļniecēm</t>
  </si>
  <si>
    <t>33.03.00 “Kompensējamo medikamentu un materiālu apmaksāšana“</t>
  </si>
  <si>
    <t>Nodrošināt mazmolekulāro heparīnu 100% kompensācija grūtniecēm un nedēļniecēm ar augstu DzVT/PE  risku - i/v dzelzs preparātu 100% kompensācija grūtniecēm un nedēļniecēm, kā arī recepšu perorālo medikamentu 100% kompensācija</t>
  </si>
  <si>
    <t>Izmaksas 1.pacientam, euro</t>
  </si>
  <si>
    <t>Papildus nepieciešamais finansējums, euro</t>
  </si>
  <si>
    <t>Kompensācijas apmēra palielināšana no 75% uz 100% dg O22, O99 (t.sk. mazmolekulārie heparīni)</t>
  </si>
  <si>
    <t xml:space="preserve">i/v un p/o dzelzs preparāti </t>
  </si>
  <si>
    <t>Kopā:</t>
  </si>
  <si>
    <t>Vienotā dzimumšunu reģistra izveide</t>
  </si>
  <si>
    <t>Vienotā dzimumšūnu donoru reģistra izstrādes un uzturēšanas izdevumi</t>
  </si>
  <si>
    <t>Precizēts apraksts</t>
  </si>
  <si>
    <t>Vienību skaits</t>
  </si>
  <si>
    <t>Vienību nosaukums</t>
  </si>
  <si>
    <t>Vienības cena, euro</t>
  </si>
  <si>
    <t>EKK</t>
  </si>
  <si>
    <t>Papildus nepieciešamais finansējums 2026. gadam, euro</t>
  </si>
  <si>
    <t>Izmaiņu/ pielāgojumu veikšanas izmaksas</t>
  </si>
  <si>
    <r>
      <rPr>
        <b/>
        <u/>
        <sz val="11"/>
        <color rgb="FF000000"/>
        <rFont val="Times New Roman"/>
        <family val="1"/>
      </rPr>
      <t xml:space="preserve">Vienotā dzimumšūnu donoru reģistrs
</t>
    </r>
    <r>
      <rPr>
        <sz val="11"/>
        <color rgb="FF000000"/>
        <rFont val="Times New Roman"/>
        <family val="1"/>
      </rPr>
      <t xml:space="preserve">1. Vienotais dzimumšūnu donoru reģistrs (VDDR) tiek izstrādāts, lai nodrošinātu centralizētu donoru, ziedojumu, materiālu un medicīniskās apaugļošanas datu uzskaiti un kontroli. Reģistra mērķis – nodrošināt, ka no viena donora materiāla valstī nepiedzimst vairāk par trim bērniem (izņemot daudzaugļu grūtniecības gadījumus), kā arī sniegt ārstniecības iestādēm un pārraugošām institūcijām drošu piekļuvi šai informācijai.
</t>
    </r>
    <r>
      <rPr>
        <u/>
        <sz val="11"/>
        <color rgb="FF000000"/>
        <rFont val="Times New Roman"/>
        <family val="1"/>
      </rPr>
      <t xml:space="preserve">Galvenā funkcionalitāte:
</t>
    </r>
    <r>
      <rPr>
        <sz val="11"/>
        <color rgb="FF000000"/>
        <rFont val="Times New Roman"/>
        <family val="1"/>
      </rPr>
      <t>- Donoru reģistrācija (LV un ārvalstu).
- Donora medicīnisko pārbaužu rezultātu fiksēšana.
- Ziedojumu un to materiālu (olšūnas, spermas, embriji) ievade, labošana un apskate.
- Medicīniskās apaugļošanas un grūtniecības rezultātu uzskaite.
- Donora kopējā statusa automātiska aprēķināšana.
- Meklēšana pēc personas datiem, donora, ziedojuma vai materiāla koda.
- Tiesību mehānisms ar lomām (ĀP, ĀAP, Pārraudzības iestāde).
- Datu apmaiņa ar EVK IS, Jaundzimušo reģistru un PREDA sistēmu.
- Datu apmaiņas risinājuma ar ĀI IS izstrādes;
- Datu nodošana uz Datu noliktavu (nepersonalizētie dati).</t>
    </r>
  </si>
  <si>
    <t>cilvēkstundas</t>
  </si>
  <si>
    <t>96.80</t>
  </si>
  <si>
    <t>Uzturēšanas izmaksas</t>
  </si>
  <si>
    <t>Atbilstoši VARAM metodoloģijai lielo IT sistēmu uzturēšanas izmaksas, ja sistēmai ir arī starpsistēmu integrācijas saskarnes, kuras tiek izmantotas citās sistēmās sastāda 15-17% no kopējām izmaksām. LDVC piemēro 16%, kas paredzēti izstrādātās programmatūras uzturēšanas nodrošināšanai atbilstoši tehniskās realizācijas un drošības prasībām, t.sk. līdzekļi funkcionēšanas problēmu profilaksei, kļūdu novēršanai un sistēmas lietotāju atbalstam, sistēmas ekspluatācijas laikā konstatēto kļūdu novēršanai,  sistēmas darbības nepārtrauktības nodrošināšanai, pielāgošanas darbiem, kas saistīti izmaiņām izmantotajos tehnoloģiskajos risinājumos, sistēmas darbības pielāgojumi atbilstoši lietotāju vajadzībām u.c</t>
  </si>
  <si>
    <t>procenti</t>
  </si>
  <si>
    <t>0.16</t>
  </si>
  <si>
    <t>Kopā (ar PVN):</t>
  </si>
  <si>
    <t>EKK 3000</t>
  </si>
  <si>
    <t>Speciālistu un izmeklējumu (ambulatorā) pieejamības uzlabošana bērniem</t>
  </si>
  <si>
    <t>33.16.00 Esošā budžeta ietvaros (no bāzes finansējuma)</t>
  </si>
  <si>
    <t>Plānotais finansējums  2025. gada 8M (janvāris-augusts)</t>
  </si>
  <si>
    <t>Izpilde finansējums 2025. gada 8M (janvāris-augusts)</t>
  </si>
  <si>
    <t>Pārstrāde 2025_8M, euro</t>
  </si>
  <si>
    <t>Papildus pacientu skaits 2026. gadā</t>
  </si>
  <si>
    <t>Papildus pacientu skaits 2027. gadā</t>
  </si>
  <si>
    <t>Papildus nepieciešamais finansējums 2028. gadā, euro</t>
  </si>
  <si>
    <t>Papildus pacientu skaits 2028. gadā</t>
  </si>
  <si>
    <t>Valsts vidējās 1 pakalpojuma izmaksas, euro</t>
  </si>
  <si>
    <t>Rindu garums uz 01.07.25 (dienas) valstī vidēji</t>
  </si>
  <si>
    <t>Neiroelektrofizioloģiskie funkcionālie izmeklējumi</t>
  </si>
  <si>
    <t>Kodolmagnētiskā rezonanse</t>
  </si>
  <si>
    <t>Dermatoveneroloģija</t>
  </si>
  <si>
    <t>Sirds asinsvadu sistēmas funkcionālie izmeklējumi</t>
  </si>
  <si>
    <t>69-190 atkarībā no izmeklējuma veida</t>
  </si>
  <si>
    <t>Endokrinoloģija</t>
  </si>
  <si>
    <t>Alergoloģija</t>
  </si>
  <si>
    <t>Doplerogrāfija</t>
  </si>
  <si>
    <t xml:space="preserve">120-195 atkarībā no lokalizācijas </t>
  </si>
  <si>
    <t>Gastroenteroloģija</t>
  </si>
  <si>
    <t>Ultrasonogrāfija</t>
  </si>
  <si>
    <t>66-191 atkarībā no lokalizācijas</t>
  </si>
  <si>
    <t>Neiroloģija</t>
  </si>
  <si>
    <t>Pulmonoloģija</t>
  </si>
  <si>
    <t>Anestezioloģija</t>
  </si>
  <si>
    <t>Rentgenoloģija</t>
  </si>
  <si>
    <t>Pediatra konsultācijas</t>
  </si>
  <si>
    <t>GADS/RR</t>
  </si>
  <si>
    <t>Izmeklējumi</t>
  </si>
  <si>
    <t>Konsultācijas</t>
  </si>
  <si>
    <t>NIPT tests riska grupas grūtniecēm (izmainīta I trimestra bioķīmija, trisomiju risks, vecuma risks)</t>
  </si>
  <si>
    <t>Finansējums gadā, euro</t>
  </si>
  <si>
    <t>Finansējums 2026.gadā (pusgads), euro</t>
  </si>
  <si>
    <t>Pacientu skaits NIPT saskaņā ar BKUS iesniegto pacientu skaitu, kam 2022.gadā veiks invazīvs izmeklējums no valsts budžeta līdzekļiem vai pacientes, kuras NIPT testu veikušas par saviem līdzekļiem un atbilst izmeklējuma kritērijiem:</t>
  </si>
  <si>
    <t>-Izmainīta 1.trimestra bioķīmija (bHCG&gt;2,5 MoM, PAPPa&lt;0,5 MoM);</t>
  </si>
  <si>
    <t>-NT virs 95.percentīles attiecībā pret CRL (bet nesasniedz 3,5 mm jeb 99.percentīli);</t>
  </si>
  <si>
    <t>-Trisomiju risks 1. skrīningā &gt; 1:1000, 2. skrīningā &gt;1:350;</t>
  </si>
  <si>
    <t>-Pozitīvs kāds no papildus ultrasonogrāfiskiem trisomiju marķieriem;</t>
  </si>
  <si>
    <t>-Grūtnieces 35 gadu vecumā un vairāk.</t>
  </si>
  <si>
    <t>Pasākums grūtniecības periodā veicamo valsts apmaksāto veselības aprūpes pakalpojumu klāsta papildināšanā ar neinvazīvās prenetālās diagnostikas testu</t>
  </si>
  <si>
    <t>nipt</t>
  </si>
  <si>
    <t>Papildus nepieciešamais finansējums zobārstniecības pakalpojumu pieejamībai bērniem 2026.-2028.gadam</t>
  </si>
  <si>
    <t>Pielikums Nr.01_P_22.</t>
  </si>
  <si>
    <t>Izveidota 1 jauna valsts apmaksāta manipulācija, nodrošinot bērniem pieejamību  vecmātes konsultācijām par kontracepciju, tai skaitā monitorings</t>
  </si>
  <si>
    <r>
      <rPr>
        <b/>
        <sz val="10"/>
        <color rgb="FF000000"/>
        <rFont val="Times New Roman"/>
        <family val="1"/>
        <charset val="186"/>
      </rPr>
      <t xml:space="preserve">Papildus nepieciešamais finansējums 2026.gadam, </t>
    </r>
    <r>
      <rPr>
        <b/>
        <i/>
        <sz val="10"/>
        <color rgb="FF000000"/>
        <rFont val="Times New Roman"/>
        <family val="1"/>
        <charset val="186"/>
      </rPr>
      <t>euro</t>
    </r>
  </si>
  <si>
    <r>
      <rPr>
        <b/>
        <sz val="10"/>
        <color rgb="FF000000"/>
        <rFont val="Times New Roman"/>
        <family val="1"/>
        <charset val="186"/>
      </rPr>
      <t xml:space="preserve">Papildus nepieciešamais finansējums 2027.gadam, </t>
    </r>
    <r>
      <rPr>
        <b/>
        <i/>
        <sz val="10"/>
        <color rgb="FF000000"/>
        <rFont val="Times New Roman"/>
        <family val="1"/>
        <charset val="186"/>
      </rPr>
      <t>euro</t>
    </r>
  </si>
  <si>
    <r>
      <rPr>
        <b/>
        <sz val="10"/>
        <color rgb="FF000000"/>
        <rFont val="Times New Roman"/>
        <family val="1"/>
        <charset val="186"/>
      </rPr>
      <t xml:space="preserve">Papildus nepieciešamais finansējums 2028.gadam, </t>
    </r>
    <r>
      <rPr>
        <b/>
        <i/>
        <sz val="10"/>
        <color rgb="FF000000"/>
        <rFont val="Times New Roman"/>
        <family val="1"/>
        <charset val="186"/>
      </rPr>
      <t>euro</t>
    </r>
  </si>
  <si>
    <r>
      <rPr>
        <b/>
        <sz val="10"/>
        <color rgb="FF000000"/>
        <rFont val="Times New Roman"/>
        <family val="1"/>
        <charset val="186"/>
      </rPr>
      <t xml:space="preserve">Papildus nepieciešamais finansējums turpmāk ik gadu, </t>
    </r>
    <r>
      <rPr>
        <b/>
        <i/>
        <sz val="10"/>
        <color rgb="FF000000"/>
        <rFont val="Times New Roman"/>
        <family val="1"/>
        <charset val="186"/>
      </rPr>
      <t xml:space="preserve">euro
</t>
    </r>
    <r>
      <rPr>
        <b/>
        <sz val="10"/>
        <color rgb="FF000000"/>
        <rFont val="Times New Roman"/>
        <family val="1"/>
        <charset val="186"/>
      </rPr>
      <t>(ja pasākums nav terminēts)</t>
    </r>
  </si>
  <si>
    <t>Manip. tarifs, euro</t>
  </si>
  <si>
    <t>Aprēķinātais tarifs, euro</t>
  </si>
  <si>
    <t>Papildus manip.tarifam nepieciešamais finansējums, euro</t>
  </si>
  <si>
    <t>Jauns pakalpojums</t>
  </si>
  <si>
    <t>Manipulāciju apmaksā  VSIA "Bērnu klīniskā universitātes slimnīca"</t>
  </si>
  <si>
    <t>LVA</t>
  </si>
  <si>
    <t>VM, ārstniecības personu profesionālās asociācijas, NVO</t>
  </si>
  <si>
    <t>Paplašināts to sociālajam riskam pakļauto sieviešu un jauniešu līdz 25 gadu vecumam loks, kuram tiek nodrošināta valsts apmaksāta kontracepcija, tai skaitā, sievietēm reproduktīvajā vecumā ar invaliditāti vai trūcīgās vai maznodrošinātās mājsaimniecības statusu un sievietēm, kurām pārtrauktas aizgādības tiesības, kā arī jaunietēm no ārpusģimenes aprūpes un pilngadību sasniegušām jaunietēm pēc ārpusģimenes aprūpes līdz 21 gada vecuma sasniegšanai vai, ja mācās vispārējās izglītības vai profesionālās izglītības iestādē vai studē augstākajā izglītības iestādē, tostarp koledžā, — līdz 24 gadu vecuma sasniegšanai.
Pakalpojums nodrošināts:
2027.gadā - 6 137 pacientēm.</t>
  </si>
  <si>
    <t>Izglītot sabiedrību grūtniecības plānošanas jautājumos.</t>
  </si>
  <si>
    <t>Izstrādāts izglītojošs informatīvais materiāls vecākiem, tai skaitā topošajiem un jaunajiem vecākiem, par miega kvalitāti bērniem un tā ietekmi uz attīstību un veselību dažādos vecumposmos. Nodrošināta izglītojošo materiālu, tai skaitā informācijas izplatīšana ģimenes ārstu praksēs,  kā arī pašvaldību sociālajos dienestos digitālā formātā.</t>
  </si>
  <si>
    <t>Izstrādāts klīniskais ceļš, klīniskais algoritms un kvalitātes kritēriji ārstniecības personām zīdīšanas uzsākšanai, veicināšanai un vadīšanai.
Vērtēta iespēja organizēt izglītojošus pasākumus ārstniecības personālam.</t>
  </si>
  <si>
    <t>Pielikums Nr.1.1.3.</t>
  </si>
  <si>
    <t>BKUS MVC, NVD</t>
  </si>
  <si>
    <t>BKUS MVC, LĢĀA, LLĢĀA</t>
  </si>
  <si>
    <t>Mazināti kardiovaskulāro slimību riski bērniem, nodrošinot ZBLH, kopējā holesterīna, glikozes līmeņa noteikšanu tukšā dūšā (5 -11 g.v.)</t>
  </si>
  <si>
    <t>Manipulācijas tarifs, euro</t>
  </si>
  <si>
    <t>Indikatīvais pacientu skaits</t>
  </si>
  <si>
    <t>Nepieciešamais finansējums 2026. gadā (pusgads), euro</t>
  </si>
  <si>
    <t>**Manipulāciju sarakstā divas kopējā holesterīna līmeņa manipulācijas - koncentrācija 5 mmol/L vai mazāka (41056); koncentrācija, lielāka par 5 mmol/L (41057)</t>
  </si>
  <si>
    <t>Profilatisko pārbaužu aptvere 100%</t>
  </si>
  <si>
    <t>Pārskatīts ģimenes ārstu praksēs veicamo bērnu profilaktisko apskašu saturs, kā arī pārskatīti un standartizēti fizikālās visu orgānu sistēmu izmeklēšanas kritēriji un izstrādāti grozījumi NA.</t>
  </si>
  <si>
    <t>Laikus konstatētas novirzes no normas bērna veselībā un attīstībā, nodrošinot:
1)asinsspiediena mērīšanu no 3 g.v. (mērījumu novērtējums pēc procentīļu tabulām); 
2) informēšanu par smēķēšanas kaitīgumu (5-9 g.v.); 
3)12 novadījumu elektrokardiogrāfijas veikšanu bērniem (6-7 g.v.), lai atpazītu dzīvībai bīstamos sirds ritma traucējumus: garā QT sindroms, blokādes, WPW sindroms, Brugada sindroms u.c.   
4) ģimenes dislipidēmijas gadījumā nodrošinot  ZBLH un kopējā holesterīna līmeņa noteikšanu; hiperholesterinēmijas gadījumā - bērnu endokrinologa un kardiologa konsultāciju.</t>
  </si>
  <si>
    <t>SPKC, LBKA, LKB, LĢĀA, LLĢĀA, LJĀA, RSU, BKUS</t>
  </si>
  <si>
    <t>RSU, BKUS MVC, profesionālās asociācijas</t>
  </si>
  <si>
    <t>MVC ģimenes medicīnas jomā (RSU), LLĢĀA, BKUS, LĢĀA, LLĢĀA, VK, IZM</t>
  </si>
  <si>
    <t>Veikta agrīnas dzirdes traucējumu diagnostika jaundzimušajiem ar medicīniskām indikācijām</t>
  </si>
  <si>
    <t>Jaundzimušajiem ar medicīniskām indikācijām  (priekšlaikus dzimušie bērni un bērni, kuri vismaz 5 dienas jaundzimušā periodā ir ārstēti stacionāra intensīvās terapijas nodaļā, kā arī bērni pēc citām konstatētām problēmām) nodrošināta dzirdes pārbaude ar AABR tehnoloģiju agrīnai dzirdes traucējumu diagnostikai un intervencei</t>
  </si>
  <si>
    <t>Pieskaitāmās un netiešās ražošanas izmaksas, euro</t>
  </si>
  <si>
    <t>Administratīvās izmaksas, euro</t>
  </si>
  <si>
    <t>Pārējo pamatlīdzekļu amortizācija, euro</t>
  </si>
  <si>
    <t>Pielikums Nr.3.1.1.1.</t>
  </si>
  <si>
    <t>Sporta medicīnas speciālistu konsultāciju un izmeklējumu pieejamības uzlabošana</t>
  </si>
  <si>
    <t>Izmaksas, euro</t>
  </si>
  <si>
    <t>Bērnu klīniskā universitātes slimnīca</t>
  </si>
  <si>
    <t>Daugavpils olimpiskais centrs</t>
  </si>
  <si>
    <t>Valmiera olimpiskais centrs</t>
  </si>
  <si>
    <t>Liepājas olimpiskais centrs</t>
  </si>
  <si>
    <t>Reizes vienam pacientam</t>
  </si>
  <si>
    <t>Sporta ārsta konsultācijas</t>
  </si>
  <si>
    <t>02405</t>
  </si>
  <si>
    <t>Fiziskās sagatavotības novērtēšana pēc EUROFIT metodes bērniem un pusaudžiem vecumā no 8 līdz 18 gadiem</t>
  </si>
  <si>
    <t>06003</t>
  </si>
  <si>
    <t>Elektrokardiogrammas ar 12 novadījumiem pieraksts</t>
  </si>
  <si>
    <t>06004</t>
  </si>
  <si>
    <t>Elektrokardiogrammas ar 12 novadījumiem apraksts</t>
  </si>
  <si>
    <t>40003</t>
  </si>
  <si>
    <t>Asins ņemšana ar slēgtu sistēmu vienā stobriņā</t>
  </si>
  <si>
    <t>40042</t>
  </si>
  <si>
    <t>Pilna asins aina (hemoglobīns, eritrocīti, leikocīti, trombocīti, hematokrīts, leikocītu formula (vismaz neitrofīli, eozinofīli, bazofīli, limfocīti, monocīti)). Papildus nenorādīt manipulācijas 40010, 40014</t>
  </si>
  <si>
    <t>40148</t>
  </si>
  <si>
    <t>Urīna analīze ar teststrēmeli (9-10 parametri)</t>
  </si>
  <si>
    <t>17017</t>
  </si>
  <si>
    <t>Redzes asuma noteikšana tuvumā vai tālumā abām acīm</t>
  </si>
  <si>
    <t>09004</t>
  </si>
  <si>
    <t>Pēdu noslogojuma noteikšana ar podogrāfu (statiskā)</t>
  </si>
  <si>
    <t>Bērniem laikus nodrošināta speciālistu konsultāciju un veicamo izmeklējumu pieejamība.</t>
  </si>
  <si>
    <t>Sākot no 2026. gada</t>
  </si>
  <si>
    <t>Pielikums Nr.3.1.1.6.</t>
  </si>
  <si>
    <t>Pielikums 3.1.1.3.</t>
  </si>
  <si>
    <t xml:space="preserve">Nodrošināts ārstniecības iestāžu pieprasījums pēc asins komponentiem bērnu un jaunpiedzimušo sekmīgai ārstēšanai </t>
  </si>
  <si>
    <t>39.03.00 “Asins un asins komponentu nodrošināšana”</t>
  </si>
  <si>
    <t xml:space="preserve">Lai nodrošinātu asins komponentu sagatavošanu bērniem, nepieciešams sagatavot pilnu asins devu, kuru pēc tām sadala un modificē </t>
  </si>
  <si>
    <t>1.Pilnas asins devas sagatavošanas papildus izdevumi</t>
  </si>
  <si>
    <t>Nr.</t>
  </si>
  <si>
    <t>Kods</t>
  </si>
  <si>
    <t>Deva (ml)</t>
  </si>
  <si>
    <t>Uzkaites cena (euro)</t>
  </si>
  <si>
    <t>Kopā papildus nepieciešamais finansējums, euro</t>
  </si>
  <si>
    <t xml:space="preserve">E4689    E4693    E4697    E4701    </t>
  </si>
  <si>
    <t>Svaigi saldēta plazma (SSP) sagatavota  plazmaferēzes procedūrā-4 devas</t>
  </si>
  <si>
    <t>E5259</t>
  </si>
  <si>
    <t xml:space="preserve">Eritrocītu masa filtrēta </t>
  </si>
  <si>
    <t>E5261</t>
  </si>
  <si>
    <t>Eritrocītu masa filtrēta, apstarota</t>
  </si>
  <si>
    <t>E4403</t>
  </si>
  <si>
    <t>Trombocītu masa iegūta no  leikocītu-trombocītu slāņa</t>
  </si>
  <si>
    <t>E4404</t>
  </si>
  <si>
    <t>Trombocītu masa iegūta no  leikocītu-trombocītu slāņa, apstarota</t>
  </si>
  <si>
    <t>E4077   E4078</t>
  </si>
  <si>
    <t>Trombocītu masa  iegūta aferēzē, filtrēta, apstarota        (1 kont.), (2 kont.)</t>
  </si>
  <si>
    <t xml:space="preserve">E4080   E4081  </t>
  </si>
  <si>
    <t>Trombocītu masa iegūta aferēzē, filtrēta, sadalīta mazākās devās  (1kont.); (2kont.)</t>
  </si>
  <si>
    <t>Kopā papildus izdevumi  pamatdevas sagatavošanai</t>
  </si>
  <si>
    <t>2.bērnu un jaundzimušo specifiskās devas sagatavošanas papildus izdevumi</t>
  </si>
  <si>
    <t xml:space="preserve">E4689    E4693    E4697    E4701   m.d. </t>
  </si>
  <si>
    <t>Svaigi saldēta plazma (SSP) sagatavota  plazmaferēzes procedūrā,  sadalīta mazākās devās</t>
  </si>
  <si>
    <t>E5259 m.d.</t>
  </si>
  <si>
    <t>Eritrocītu masa filtrēta sadalīta mazākās devās</t>
  </si>
  <si>
    <t>E5261m.d.</t>
  </si>
  <si>
    <t>Eritrocītu masa filtrēta, sadalīta mazākās devās, apstarota</t>
  </si>
  <si>
    <t>E4403 m.d.</t>
  </si>
  <si>
    <t xml:space="preserve">Trombocītu masa iegūta no  leikocītu-trombocītu slāņa, sadalīta mazākās devās   </t>
  </si>
  <si>
    <t>E4404 m.d.</t>
  </si>
  <si>
    <t>Trombocītu masa no  leikocītu-trombocītu slāņa sadalītas mazākās devās, apstarota</t>
  </si>
  <si>
    <t xml:space="preserve">E4077   E4078 m.d. </t>
  </si>
  <si>
    <t>Trombocītu masa  iegūta aferēzē, filtrēta, apstarota, sadalīta mazākās devās (1 kont.), (2 kont.)</t>
  </si>
  <si>
    <t xml:space="preserve">E4080   E4081  m.d. </t>
  </si>
  <si>
    <t>Kopā papildus izdevumi  bērnu devas (m.d.)  sadalīšanai</t>
  </si>
  <si>
    <t>1.+2.</t>
  </si>
  <si>
    <t>Kopā papildus izdevumi  bērnu devas (m.d.)  sagatavošanai</t>
  </si>
  <si>
    <t>Pielikums Nr.3.1.1.7.</t>
  </si>
  <si>
    <t>Dienas stacionāra veselības aprūpes pakalpojumu pieejamības uzlabošana bērniem</t>
  </si>
  <si>
    <t>Finansējums pakalpojumu apmaksai 2025.gadam, euro</t>
  </si>
  <si>
    <t>Pacienta līdzmaksājuma kompensācija 2025.gadam, euro</t>
  </si>
  <si>
    <t>Prognozētais veiktais darbs 2025.gada 12 mēnešos</t>
  </si>
  <si>
    <t>Prognozētā pārstrāde 2025.gada 12 mēnešos</t>
  </si>
  <si>
    <t>Vidējā pakalpojuma izmaksa valstī, euro</t>
  </si>
  <si>
    <r>
      <rPr>
        <b/>
        <sz val="10"/>
        <color rgb="FF000000"/>
        <rFont val="Times New Roman"/>
        <family val="1"/>
      </rPr>
      <t>Vidējā pac.līdzmaksājuma izmaksa valstī**, euro</t>
    </r>
  </si>
  <si>
    <t>Finansējums pakalpojumu apmaksai, euro</t>
  </si>
  <si>
    <t>Pacienta līdzmaksājuma kompensācija, euro</t>
  </si>
  <si>
    <t>Koeficients bērniem,
grūtniecēm*</t>
  </si>
  <si>
    <t>Papildus nepieciešamais finansējums kopā, euro</t>
  </si>
  <si>
    <t>* Atbilstoši 2024. gada faktiski veiktajam darbam, izteikts koeficients, cik % izpilde summu sastāda bērni un grūtnieces</t>
  </si>
  <si>
    <t>** Atbilstoši faktiski veiktajam darbam (2023. gads septembris-decembris, 2024.gads janvāris-augusts), izteikts koeficients, cik % ir vidēja izpilde</t>
  </si>
  <si>
    <t>Pediatra kabineta izveide</t>
  </si>
  <si>
    <t>Ārsta darba samaksa 2026.gadā, euro</t>
  </si>
  <si>
    <t>Māsas darba samaksa 2026.gadā, euro</t>
  </si>
  <si>
    <t>Darba samaksa kopā 2026.gadā, euro</t>
  </si>
  <si>
    <t xml:space="preserve">VSAOI 2026.gadā, euro </t>
  </si>
  <si>
    <t>Kabineta fiksētais maksājums, euro (1 slodzei gadā)*</t>
  </si>
  <si>
    <t>Kabineta fiksētais maksājums, euro (1 slodzei mēnesī)</t>
  </si>
  <si>
    <t>Kabineta fiksētais maksājums 2026.gadā, euro*</t>
  </si>
  <si>
    <t>Plānotais finansējums 2026. gadam, euro</t>
  </si>
  <si>
    <t>* Atbilstoši 2018.gada 28.augusta Ministru kabineta noteikumu Nr. 555 "Veselības aprūpes organizēšanas un samaksas kārtība" 10. pielikuma 2.10. punkta nosacījumiem</t>
  </si>
  <si>
    <t>Nodrošinātas papildu slodzes pediatra kabineta  pieejamības uzlabošanai bērniem.</t>
  </si>
  <si>
    <t>Sporta medicīnas speciālistu konsultācijas un izmeklējumus saņēmuši:  2026. gadā – 24 000 bērnu;
2027. – 26 000 bērnu.</t>
  </si>
  <si>
    <t>Nodrošināta speciālista konsultācija, izmeklējumi un brilles bērniem reģionos.</t>
  </si>
  <si>
    <t xml:space="preserve">Nodrošināta dienas stacionārā sniegto veselības aprūpes pakalpojumu pieejamība. </t>
  </si>
  <si>
    <t>3.1.1.6. Bērnu ķirurģija - tarifu piemaksu pārrēķins vienreizlietojamiem bipolāriem/ultraskaņas instrumentiem</t>
  </si>
  <si>
    <t>Stacionāro veselības aprūpes pakalpojumu nodrošināšana bērniem - uzņemto pacientu skaita palielināšana</t>
  </si>
  <si>
    <t>33.21.00  “Stacionāro veselības aprūpes pakalpojumu nodrošināšana”</t>
  </si>
  <si>
    <t>Programmas</t>
  </si>
  <si>
    <t>2023.g.*</t>
  </si>
  <si>
    <t>2024.g.**</t>
  </si>
  <si>
    <t>Nepieciešamā summa, euro</t>
  </si>
  <si>
    <t>Pacientu  skaits</t>
  </si>
  <si>
    <t>Summa, euro</t>
  </si>
  <si>
    <t>Papildus nepieciešamais finansējums 2026. gadam un turpmāk ik gadu, euro</t>
  </si>
  <si>
    <t xml:space="preserve">Infekcijas </t>
  </si>
  <si>
    <t xml:space="preserve">Jaudzimušo ārstēšana </t>
  </si>
  <si>
    <t>Kardioloģija (kopā)</t>
  </si>
  <si>
    <t>Ķirurģija (kopā)</t>
  </si>
  <si>
    <t xml:space="preserve">-   </t>
  </si>
  <si>
    <t xml:space="preserve"> -   </t>
  </si>
  <si>
    <t>Onkoloģija (kopā)</t>
  </si>
  <si>
    <t xml:space="preserve">Onkoloģija </t>
  </si>
  <si>
    <t xml:space="preserve">Izmeklējumi </t>
  </si>
  <si>
    <t xml:space="preserve">Psihiatrija </t>
  </si>
  <si>
    <t>Specializētā palīdzība (kopā)</t>
  </si>
  <si>
    <t xml:space="preserve">Specializētā palīdzība </t>
  </si>
  <si>
    <t xml:space="preserve">Pavadonis </t>
  </si>
  <si>
    <t xml:space="preserve">Narkoloģija </t>
  </si>
  <si>
    <t>*2023. gada faktiski  veiktais darbs</t>
  </si>
  <si>
    <t>**2024. gada faktiski veiktais darbs</t>
  </si>
  <si>
    <t>Stacionārie pakalpojumi bērniem nodrošināti lielākam pacientu skaitam.</t>
  </si>
  <si>
    <t>Uzlabota ārstniecības iestāžu nodrošinātība ar asins komponentiem bērnu un jaundzimušo sekmīgai ārstēšanai (par 25% palielināta pieprasījuma izpilde  (asins komponentu devas bērniem uz 1000 iedzīvotājiem)).</t>
  </si>
  <si>
    <t>VADC</t>
  </si>
  <si>
    <t>3.1.8.</t>
  </si>
  <si>
    <t>3.1.9.</t>
  </si>
  <si>
    <t>Paplašināt padziļināto novērtēšanas instrumentu klāstu neirālās attīstības un citu traucējumu precīzākai un savlaicīgai diagnostikai bērniem.</t>
  </si>
  <si>
    <t>Izveidot Bērnu attīstības multiprofesionālās komandas reģionos atbalsta organizēšanai bērniem ar agrīnās attīstības skrīningā identificētiem vairākiem augstiem riskiem attīstībā</t>
  </si>
  <si>
    <t>Uzlabota neirālās attīstības un citu traucējumu diagnostika.</t>
  </si>
  <si>
    <t>Izstrādāta metodika, noteiktas kompetences starpsektoru sadarbībā balstītam multiprofesionālas komandas darbam, aprobēta komandu darba pieeja, izveidota infrastruktūra un darbu uzsākušas pirmās Bērnu attīstības komandas</t>
  </si>
  <si>
    <t>VK</t>
  </si>
  <si>
    <t>Provizoriskais manipulāciju skaits</t>
  </si>
  <si>
    <t>Papildus nepieciešamais finansējums 2007.gadam</t>
  </si>
  <si>
    <t>3.3.4.</t>
  </si>
  <si>
    <t>Nodrošināt vienotā dzimumšūnu donoru reģistra funkcionalitāti.</t>
  </si>
  <si>
    <t>Preeklampsijas seruma skrīnings sflt-1/PLGF grūtniecēm</t>
  </si>
  <si>
    <t>Plānotais pacientu skaits pusgadā</t>
  </si>
  <si>
    <t>Papildus nepieciešamais valsts budžeta finansējums KOPĀ, euroo</t>
  </si>
  <si>
    <t>Papildus nepieciešamais valsts budžeta finansējums, euroo</t>
  </si>
  <si>
    <t>2026. gadam (pusgads)</t>
  </si>
  <si>
    <t>Nodrošināts profilaktiskās apskates ietvaros veicamo izmeklējumu klāsts</t>
  </si>
  <si>
    <t>Izvērtēt BAASIK testēšanas pieredzi un efektivitāti. Īstenot ģimenes ārstu apmācības BAASIK lietošanā, kā arī ģimenes ārstu praksēs uzsākta agrīnās attīstības skrīninga programmas īstenošana bērniem līdz 6 gadu vecumam.</t>
  </si>
  <si>
    <t xml:space="preserve">Balstoties uz veiktā izvērtējuma rezultātiem, minētais instruments pielāgots praktiskai lietošanai primārajā veselības aprūpē. </t>
  </si>
  <si>
    <t>Adaptēti, pilotēti, aprobēti četri padziļinātie novērtēšanas instrumenti neirālās attīstības un citu traucējumu noteikšanai bērniem.
Apmācīti klīniskie psihologi, audiologopēdi, ārsti (kopumā vismaz 200 speciālisti) darbam ar padziļinātiem novērtēšanas instrumentiem</t>
  </si>
  <si>
    <t xml:space="preserve">BKUS koordinētā metodiskā vadībā darbu līdz 2027. gadam uzsākušas četras Bērnu attīstības multiprofesionālās komandas reģionos, primāri 2026. gadā īstenojot pilotprojektu Daugavpils novadā un secīgi 2027. gadā turpinot pilotprojekta īstenošanu pārējos Latvijas novados. </t>
  </si>
  <si>
    <t>VM, IZM, LU, BKUS, VIAA</t>
  </si>
  <si>
    <t>VM, IZM, LM, BKUS, VIAA, pašvaldības</t>
  </si>
  <si>
    <t xml:space="preserve">Izveidota vienotā dzimumšūnu reģistra funkcionalitāte, nodrošinot ārstniecības iestādēm, kas sniedz medicīniskās apaugļošanas pakalpojumu, nodrošināta iespēja pilnvērtīgi uzraudzīt un izsekot donoru plūsmu. </t>
  </si>
  <si>
    <t>Pielikums Nr.3.3.4.</t>
  </si>
  <si>
    <t>3.1.1.8.</t>
  </si>
  <si>
    <t>Pielikums Nr.3.1.1.8.</t>
  </si>
  <si>
    <t>Pielikums 3.1.1.9.</t>
  </si>
  <si>
    <t>Pielikums Nr.3.1.1.10.</t>
  </si>
  <si>
    <t>3.1.1.9. Frakcionēta slāpekļa oksīda (NO) noteikšana izelpojamā gaisā degunā bērniem primārās ciliārās diskinēzijas (PCD) diagnosticēšanai</t>
  </si>
  <si>
    <t>Nodrošināta inovatīvu manipulāciju veikšana, lietojot pagarinātu perifēro asinsvadu ierīci pacientiem, kuriem asinsvadu anatomijas dēļ ir grūti ievietot asinsvadu ierīci, tādējādi nodrošinot drošu un personalizētu pieeju medikamentu terapijas ievadei.</t>
  </si>
  <si>
    <t>*Atbilstoši 2025.gada 26.augusta Ministru kabineta  sēdes protokolam Nr.33 (prot.33 53.§) informatīvā ziņojuma "Par valsts pamatbudžeta un valsts speciālā budžeta bāzi un izdevumu pārskatīšanas rezultātiem 2026., 2027., 2028. un 2029.gadam " 37.punktam tiek atbalstīts veselības ministrijas priekšlikums, ka no 2026. gada apvienot budžeta apakšprogrammu 33.17.00 "Neatliekamās medicīniskās palīdzības nodrošināšana stacionārās ārstniecības iestādēs" ar budžeta apakšprogrammu 33.18.00 "Plānveida stacionāro veselības aprūpes pakalpojumu nodrošināšana" un izveidot jaunu budžeta apakšprogrammu 33.21.00 "Stacionāro veselības aprūpes pakalpojumu nodrošināšana"</t>
  </si>
  <si>
    <t>Apmaksāti vairāk nekā 2 mēģinājumi un paplašināts saņēmēju loks (arī tad, ja pārim/sievietei neauglība nav konstatēta).
Pakalpojums nodrošināts 736 pacientēm.</t>
  </si>
  <si>
    <t>Paplašināts medikamentu klāsts neauglības ārstēšanai.</t>
  </si>
  <si>
    <t>LDVC</t>
  </si>
  <si>
    <t>Īstenots pilotprojekts pirmsdzemdību un pēcdzemdību aprūpē ar mērķi ieviest vecmāšu mājvizītes atbalsta sniegšanai sievietei grūtniecības laikā, pēcdzemdību periodā un zīdainim.  
Pilotprojekta ietvaros pakalpojums sniegts 729 pacientēm.</t>
  </si>
  <si>
    <t>LM, LVA, LGDSA</t>
  </si>
  <si>
    <t>Ārstniecības iestādes, LGDSA</t>
  </si>
  <si>
    <t>Pārskatīti valsts apmaksāto antenatālās un dzemdību aprūpes pakalpojumu tarifi, tai skaitā noteikts jauns apmaksas tarifs vecmātes izglītojošo vizīšu nodrošināšanai antenatālajā periodā saskaņā ar pacienta ceļiem.
Nodrošināti izglītojoši pasākumi vecmātēm par jautājumiem, kas saistīti ar paplašinātajām kompetencēm (piemēram, pēcdzemdību mājvizīšu laikā skartie aspekti, kontracepcijas nozīmēšana, farmakoloģija u.c.)</t>
  </si>
  <si>
    <t>Pasākums grūtniecības periodā veicamo valsts apmaksāto veselības aprūpes pakalpojumu klāsta papildināšanā ar žultsskābju noteikšanu ar intrahepatisko holestāzi</t>
  </si>
  <si>
    <t>Valsts kanceleja "Eiropas Sociālā fonda Plus (ESF+) projektu īstenošana (2021-2027)"</t>
  </si>
  <si>
    <t>Pielikums Nr.4.1.2.3.</t>
  </si>
  <si>
    <t>2026.gadas</t>
  </si>
  <si>
    <t>Veikti grozījumi NA</t>
  </si>
  <si>
    <t>4.1.2.2. Ar ģimenes ārsta, vecmātes vai ginekologa, dzemdību speciālista nozīmējumu nodrošināts orālais glikozes tolerances tests visām grūtniecēm.</t>
  </si>
  <si>
    <t xml:space="preserve">Veikti grozījumi NA  </t>
  </si>
  <si>
    <t xml:space="preserve">4.1.2.6. un 4.1.2.6.1. Nodrošināti veselības aprūpes pakalpojumi pēcdzemdību periodā iegurņa pamatnes disfunkcijas profilaksei un ārstēšanai pēcdzemdību periodā sievietēm:
 - pēc III-IV pakāpes starpenes plīsumiem dzemdībās un pēc operatīvām vaginālām dzemdībām iegurņa pamatnes disfunkcijas problēmu savlaicīgai risināšanai, ieviešot vienu papildu ginekologa konsultāciju ar starpenes sonogrāfisku izmeklējumu 6-8  nedēļas pēc dzemdībām ar turpmāku multidisciplināru izvērtējumu (fizioterapeits, ginekologs, proktologs, neirologs, urologs atkarībā no klīniskajiem simptomiem). </t>
  </si>
  <si>
    <t>4.1.2.7. Uzlabota stacionāro pakalpojumu pieejamība grūtniecēm patoloģiju gadījumā</t>
  </si>
  <si>
    <t xml:space="preserve">Paplašināts grūtniecības periodā veicamo valsts apmaksāto veselības aprūpes pakalpojumu klāsts, tai skaitā grūtniecēm no 12-14.nedēlā nodrošināta papildu vizīte grūtniecības riska izvērtēsanai un tālākās grūtniecības uzraudzības plānošanai.
</t>
  </si>
  <si>
    <t>4.1.2.4. Grūtniecēm nodrošināta III trimestra US</t>
  </si>
  <si>
    <t>Pielikums Nr.4.1.2.6.</t>
  </si>
  <si>
    <t>Pielikums Nr.4.1.2.6.1.</t>
  </si>
  <si>
    <t>Pielikums Nr.4.1.2.7.</t>
  </si>
  <si>
    <t>Pielikums Nr.4.1.2.5.</t>
  </si>
  <si>
    <t>KZS bērniem deficīta segšanai hronisko slimību ārstēšanai, lai nodrošinātu uzsākto terapijas turpināšanu</t>
  </si>
  <si>
    <t>33.03.00 Kompensējamo medikamentu un materiālu apmaksāšana</t>
  </si>
  <si>
    <t>Viena pacienta vid. izmaksas 2026.gadā, euro</t>
  </si>
  <si>
    <t xml:space="preserve"> Pacientu skaits 2026.g.</t>
  </si>
  <si>
    <t>Viena pacienta vid. izmaksas 2027. gadā, euro</t>
  </si>
  <si>
    <t>Pacientu skaits 2027.gadā</t>
  </si>
  <si>
    <t>Pacientu skaits 2028.gadā</t>
  </si>
  <si>
    <t>Papildus nepieciešamais finansējums 2026. gadā, euro</t>
  </si>
  <si>
    <t>Papildus nepieciešamais finansējums 2027. gadā, euro</t>
  </si>
  <si>
    <t>KZS bērniem deficīta segšanai  hronisko slimību ārstēšanai, lai nodrošinātu uzsākto terapijas turpināšanu</t>
  </si>
  <si>
    <t>Pielikums Nr.3.1.1.11.</t>
  </si>
  <si>
    <t>2026. gadā 1406 pacientiem nodrošināti medikamenti un 2027. gadā 703 pacientiem nodrošināti medikameni</t>
  </si>
  <si>
    <r>
      <rPr>
        <b/>
        <sz val="12"/>
        <rFont val="Times New Roman"/>
        <family val="1"/>
      </rPr>
      <t xml:space="preserve">Nodrošināta valsts apmaksāta dzirdes pārbaude ar  AABR tehnoloģiju agrīnai dzirdes traucējumu diagnostikai un intervence jaundzimušajiem ar medicīniskām indikācijām </t>
    </r>
    <r>
      <rPr>
        <sz val="12"/>
        <rFont val="Times New Roman"/>
        <family val="1"/>
      </rPr>
      <t xml:space="preserve"> </t>
    </r>
    <r>
      <rPr>
        <i/>
        <sz val="12"/>
        <rFont val="Times New Roman"/>
        <family val="1"/>
      </rPr>
      <t xml:space="preserve">Izvērtēts veselības aprūpes pakalpojuma sniedzamais apjoms un veikti aprēķini pakalpojuma nodrošināšanai. Veikti grozījumi NA </t>
    </r>
    <r>
      <rPr>
        <sz val="12"/>
        <rFont val="Times New Roman"/>
        <family val="1"/>
      </rPr>
      <t>(MK noteikumi Nr. 611, MK noteikumi Nr. 555).</t>
    </r>
  </si>
  <si>
    <t>Nodrošināta vecmātes konsultācijas sniegšana jauniešiem jautājumos par kontracepciju, STI profilaksi un citiem seksuālās un reproduktīvās veselības jautājumiem. **</t>
  </si>
  <si>
    <r>
      <t xml:space="preserve">Jaundzimušajiem ar medicīniskām indikācijām  </t>
    </r>
    <r>
      <rPr>
        <i/>
        <sz val="12"/>
        <rFont val="Times New Roman"/>
        <family val="1"/>
      </rPr>
      <t>(priekšlaikus dzimušie bērni un bērni, kuri vismaz 5 dienas jaundzimušā periodā ir ārstēti stacionāra intensīvās terapijas nodaļā, kā arī bērni pēc citām konstatētām problēmām)</t>
    </r>
    <r>
      <rPr>
        <sz val="12"/>
        <rFont val="Times New Roman"/>
        <family val="1"/>
      </rPr>
      <t xml:space="preserve"> nodrošināta dzirdes pārbaude ar AABR tehnoloģiju agrīnai dzirdes traucējumu diagnostikai un intervencei. **</t>
    </r>
  </si>
  <si>
    <t>3.1.1.1. Uzlabota speciālistu konsultāciju un izmeklējumu pieejamība bērniem ambulatorās veselības aprūpes ietvaros ar mērķi laikus konstatēt bērna veselības stāvokļa novirzes no normas un slimības attīstības riska faktorus, kā arī nepieciešamības gadījumā nodrošināt veselības stāvoklim atbilstošu ārstniecību. **</t>
  </si>
  <si>
    <t>3.1.1.3. Uzlabota pediatra kabineta pieejamība. **</t>
  </si>
  <si>
    <t>3.1.1.4. Uzlabota briļļu pieejamība bērniem reģionos **</t>
  </si>
  <si>
    <t>3.1.1.5. Uzlabota veselības aprūpes pakalpojumu pieejamība bērniem dienas stacionārā.**</t>
  </si>
  <si>
    <t>3.1.1.7. Uzlabota stacionāro veselības aprūpes pakalpojumu pieejamība bērniem. **</t>
  </si>
  <si>
    <r>
      <rPr>
        <i/>
        <sz val="12"/>
        <rFont val="Times New Roman"/>
        <family val="1"/>
      </rPr>
      <t>3.1.1.8.</t>
    </r>
    <r>
      <rPr>
        <sz val="12"/>
        <rFont val="Times New Roman"/>
        <family val="1"/>
      </rPr>
      <t xml:space="preserve">  Uzlabota pakalpojumu pieejamību pacientiem ar asinsvadu slimībām. **</t>
    </r>
  </si>
  <si>
    <t>3.1.1.10. Nodrošināta asins komponentu pieejamība ārstniecības iestādēs bērnu un jaundzimušo sekmīgai ārstēšanai. **</t>
  </si>
  <si>
    <t>3.1.1.11. Uzlabota KZS medikamentu pieejamība bērniem. **</t>
  </si>
  <si>
    <t>Mazināti kardiovaskulāro slimību riski bērniem, nodrošinot ZBLH, kopējā holesterīna, glikozes līmeņa noteikšanu tukšā dūšā (5-11 g.v.); ģimenes dislipidēmijas gadījumā – pirmās pakāpes radinieku (māsas/brāļi) reverso skrīningu. **</t>
  </si>
  <si>
    <t>Indikatīvi 22 408 bērniem sirds un asinsvadu skrīninga ietvaros nodrošināti izmeklējumi kardiovaskulāro slimību risku noteikšanai.</t>
  </si>
  <si>
    <t>Uzlabota medicīniskās apaugļošanas pakalpojuma kvalitāte, vienlaikus nodrošinot  donora dzimumšūnu izmantošanas ierobežojumu ievērošanu. **</t>
  </si>
  <si>
    <t>Bērniem ar anafilaktisku reakciju pēc plēvjspārņu dzēliena nodrošināta alergēnspecifiskā subkutānā imūnterapija, tādējādi novēršot dzīvības apdraudējuma risku, ja iedzēlusi bite vai lapsene. **</t>
  </si>
  <si>
    <t xml:space="preserve">3.3.1.2. Valsts apmaksātas atbalsta konsultācijas nodrošināšana pāriem, kuri saskaras ar neveiksmīgu grūtniecības iznākumu </t>
  </si>
  <si>
    <t xml:space="preserve">3.3.1.1. Medicīniskās apaugļošanas tarifi (embriju sasaldēšana un atsaldēšana) </t>
  </si>
  <si>
    <t>3.3.1.3. Paplašināts medicīniskās apaugļošanas pakalpojums. **</t>
  </si>
  <si>
    <t>3.3.1.4. Medikamentu pieejamības uzlabošana medicīniskās apaugļošanas pacientēm **</t>
  </si>
  <si>
    <t xml:space="preserve">4.1.2.1. Ar ģimenes ārsta, vecmātes vai ginekologa, dzemdību speciālista nozīmējumu nodrošināts žultsskābju noteikšana sievietēm ar intrahepatisko holestāzi </t>
  </si>
  <si>
    <t>4.1.2.3. Ar ģimenes ārsta, vecmātes vai ginekologa, dzemdību speciālista nozīmējumu nodrošināts preeklampsijas seruma skrīnings sflt-1/PLGF. **</t>
  </si>
  <si>
    <t>4.1.2.5. Ar ārsta ģenētiķa nosūtījumu nodrošināta valsts apmaksātas NIPT analīzes veikšana augsta riska grūtniecēm pēc eksperta līmeņa ginekologa dzemdību speciālista veiktas augļa US.**</t>
  </si>
  <si>
    <t xml:space="preserve">Nodrošināta:
-mazmolekulāro heparīnu 100% kompensācija grūtniecēm un nedēļniecēm ar augstu DzVT/PE  risku;
- i/v dzelzs preparātu 100% kompensācija grūtniecēm un nedēļniecēm, kā arī recepšu perorālo medikamentu 100% kompensācija. **
</t>
  </si>
  <si>
    <t>** Plānā paredzēto pasākumu īstenošanu iesaistītajām institūcijām 2025. gadā nodrošināt atbilstoši likuma "Par valsts budžetu 2025.gadam un budžeta ietvaru 2025., 2026. un 2027.gadam" paredzētā finansējuma ietvaros, savukārt finansējumu: 2026. gadam 13 825 031 euro, 2027. gadam un turpmāk ik gadu 13 614 273 euro, atbilstoši Ministru kabineta 2025.gada 22.septembra sēdes protokola Nr. 38 "Informatīvais ziņojums "Par valsts budžeta likumprojektā iekļaujamiem prioritārajiem pasākumiem 2026., 2027. un 2028. gadam"" 2.punktā noteiktajam, nodrošināt prioritāro pasākumu ietvaros., skat., prioritāro pasākumu "Mātes un bērna veselības uzlabošana un "Veselības pakalpojumu un zāļu pieejamība bērniem".</t>
  </si>
  <si>
    <t>3.1.1.2. Sporta medicīnas centra speciālistu konsultāciju un izmeklējumu pieejamības uzlabošana nepilngadīgiem sportistiem un bērniem ar paaugstinātu fizisku slodzi bērniem **</t>
  </si>
  <si>
    <t>BKUS, LĢĀA, LLĢĀA, LDVC, VK, VDAA, LSFP.</t>
  </si>
  <si>
    <t>BKUS, LSFP</t>
  </si>
  <si>
    <t>33.16.00"Pārējo ambulatoro veselības aprūpes pakalpojumu nodrošināšana“</t>
  </si>
  <si>
    <t>33.21.00"Stacionāro veselības aprūpes pakalpojumu nodrošināšana“*</t>
  </si>
  <si>
    <t>33.21.00"Stacionāro veselības aprūpes pakalpojumu nodrošināšana“ *</t>
  </si>
  <si>
    <t xml:space="preserve">33.03.00"Kompensējamo medikamentu un materiālu apmaksāšana“  </t>
  </si>
  <si>
    <t>33.21.00"Stacionāro veselības aprūpes pakalpojumu nodrošināšana“</t>
  </si>
  <si>
    <t>33.21.00 "Stacionāro veselības aprūpes pakalpojumu nodrošināšana" *</t>
  </si>
  <si>
    <t>39.03.00"Asins un asins komponentu nodrošināšana"</t>
  </si>
  <si>
    <t>Atbilstoši algoritmiem perinatālās aprūpes jomā, pilnveidota un regulāri aktualizēta informācija [1] SPKC mājaslapas sadaļā „Grūtniecība"[2], kā arī digitalizēta un pilnveidota dienasgrāmata"Gribu būt māmiņa".</t>
  </si>
  <si>
    <t>Nodrošināta aktualizētā informatīvā materiāla „Zīdīšanas ABC" izstrāde, popularizēšana un izplatīšana mērķauditorijai, tai skaitā caur ārstniecības iestādēm.</t>
  </si>
  <si>
    <t>ESF+ projekts Nr. 4.1.2.7/1/24/I/001"Pilnveidot pacientu drošību un aprūpes kvalitāti"</t>
  </si>
  <si>
    <t>Nodrošināta informatīvā materiāla „Bērns saslimis" portālā"Vesela pasaule" popularizēšana un izplatīšana mērķauditorijai, t.sk. caur ārstniecības un izglītības iestādēm un pašvaldību dienestiem</t>
  </si>
  <si>
    <t xml:space="preserve">1) veikta analīze, izvērtējot MK noteikumu Nr. 265 51. pielikumā"Bērna medicīniskā karte" ietvertos datus un precizējot digitalizējamos datus;
2) sniegti priekšlikumi normatīvo aktu grozījumiem;
3) veikti finanšu aprēķini izmaiņu veikšanai un datu apmaiņas nodrošināšanai informācijas sistēmās.
</t>
  </si>
  <si>
    <t>Īstenots pilotprojekts"Bērnu acu un redzes skrīnings profilaktiskās bērnu veselības aprūpes skrīninga programmas ietvaros Latvijā" ar mērķi izveidot redzes skrīningu, kuru veic optometrists. Izstrādāts pacientu ceļš.</t>
  </si>
  <si>
    <t>33.04.00"Centralizēta medikamentu un materiālu iegāde"</t>
  </si>
  <si>
    <t>39.03.00"Asins un asins komponentu nodrošināšana" (Veselības ministrija)</t>
  </si>
  <si>
    <t>ESF+ projekta Nr. 4.3.6.7/1/24/I/001 "Starpnozaru sadarbības un atbalsta sistēmas izveide bērnu veselīgai attīstībai un sekmīgai pašrealizācijai (1. Kārta)"</t>
  </si>
  <si>
    <t>Izvērtēt iespēju paplašināt pakalpojuma „Agrīnās intervences" psihosociālās rehabilitācijas pakalpojuma pieejamību bērniem ar neirālās attīstības traucējumu (piem., AST) risku aptveri visā Latvijas teritorijā.</t>
  </si>
  <si>
    <t>Bērniem, kuriem skrīningā vai rutīnas veselības aprūpes procesā tiek konstatēts ļoti augsts neirālās attīstības traucējumu risks, nodrošināta pakalpojuma „Agrīnās intervences" pieejamība visā valsts teritorijā.</t>
  </si>
  <si>
    <t>Aktualizēta veidlapa Nr. 097/u"Jaundzimušā attīstības vēsture".</t>
  </si>
</sst>
</file>

<file path=xl/styles.xml><?xml version="1.0" encoding="utf-8"?>
<styleSheet xmlns="http://schemas.openxmlformats.org/spreadsheetml/2006/main" xmlns:mc="http://schemas.openxmlformats.org/markup-compatibility/2006" xmlns:x14ac="http://schemas.microsoft.com/office/spreadsheetml/2009/9/ac" mc:Ignorable="x14ac">
  <numFmts count="13">
    <numFmt numFmtId="43" formatCode="_-* #,##0.00\ _€_-;\-* #,##0.00\ _€_-;_-* &quot;-&quot;??\ _€_-;_-@_-"/>
    <numFmt numFmtId="164" formatCode="_-* #,##0.00_-;\-* #,##0.00_-;_-* &quot;-&quot;??_-;_-@_-"/>
    <numFmt numFmtId="165" formatCode="_-* #,##0_-;\-* #,##0_-;_-* &quot;-&quot;??_-;_-@_-"/>
    <numFmt numFmtId="166" formatCode="0.0000"/>
    <numFmt numFmtId="167" formatCode="_-* #,##0\ _€_-;\-* #,##0\ _€_-;_-* &quot;-&quot;??\ _€_-;_-@_-"/>
    <numFmt numFmtId="168" formatCode="0.0"/>
    <numFmt numFmtId="169" formatCode="#,##0_ ;\-#,##0\ "/>
    <numFmt numFmtId="170" formatCode="0.000"/>
    <numFmt numFmtId="171" formatCode="_-&quot;Ls&quot;\ * #,##0.00_-;\-&quot;Ls&quot;\ * #,##0.00_-;_-&quot;Ls&quot;\ * &quot;-&quot;??_-;_-@_-"/>
    <numFmt numFmtId="172" formatCode="_-* #,##0.00\ &quot;Ls&quot;_-;\-* #,##0.00\ &quot;Ls&quot;_-;_-* &quot;-&quot;??\ &quot;Ls&quot;_-;_-@_-"/>
    <numFmt numFmtId="173" formatCode="_-* #,##0.00\ _L_s_-;\-* #,##0.00\ _L_s_-;_-* &quot;-&quot;??\ _L_s_-;_-@_-"/>
    <numFmt numFmtId="174" formatCode="#,##0.0"/>
    <numFmt numFmtId="175" formatCode="#,##0.0000"/>
  </numFmts>
  <fonts count="213">
    <font>
      <sz val="11"/>
      <color theme="1"/>
      <name val="Aptos Narrow"/>
      <family val="2"/>
      <scheme val="minor"/>
    </font>
    <font>
      <sz val="11"/>
      <color theme="1"/>
      <name val="Aptos Narrow"/>
      <family val="2"/>
      <charset val="186"/>
      <scheme val="minor"/>
    </font>
    <font>
      <sz val="11"/>
      <color theme="1"/>
      <name val="Aptos Narrow"/>
      <family val="2"/>
      <charset val="186"/>
      <scheme val="minor"/>
    </font>
    <font>
      <sz val="11"/>
      <color theme="1"/>
      <name val="Aptos Narrow"/>
      <family val="2"/>
      <charset val="186"/>
      <scheme val="minor"/>
    </font>
    <font>
      <sz val="11"/>
      <color theme="1"/>
      <name val="Aptos Narrow"/>
      <family val="2"/>
      <charset val="186"/>
      <scheme val="minor"/>
    </font>
    <font>
      <sz val="11"/>
      <color theme="1"/>
      <name val="Aptos Narrow"/>
      <family val="2"/>
      <charset val="186"/>
      <scheme val="minor"/>
    </font>
    <font>
      <sz val="11"/>
      <color theme="1"/>
      <name val="Aptos Narrow"/>
      <family val="2"/>
      <charset val="186"/>
      <scheme val="minor"/>
    </font>
    <font>
      <sz val="11"/>
      <color theme="1"/>
      <name val="Aptos Narrow"/>
      <family val="2"/>
      <charset val="186"/>
      <scheme val="minor"/>
    </font>
    <font>
      <sz val="11"/>
      <color theme="1"/>
      <name val="Aptos Narrow"/>
      <family val="2"/>
      <charset val="186"/>
      <scheme val="minor"/>
    </font>
    <font>
      <b/>
      <sz val="11"/>
      <color theme="1"/>
      <name val="Aptos Narrow"/>
      <family val="2"/>
      <scheme val="minor"/>
    </font>
    <font>
      <sz val="12"/>
      <color theme="1"/>
      <name val="Times New Roman"/>
      <family val="1"/>
    </font>
    <font>
      <b/>
      <sz val="12"/>
      <color rgb="FF000000"/>
      <name val="Times New Roman"/>
      <family val="1"/>
    </font>
    <font>
      <u/>
      <sz val="11"/>
      <color theme="10"/>
      <name val="Aptos Narrow"/>
      <family val="2"/>
      <scheme val="minor"/>
    </font>
    <font>
      <b/>
      <sz val="12"/>
      <name val="Times New Roman"/>
      <family val="1"/>
    </font>
    <font>
      <sz val="11"/>
      <color theme="1"/>
      <name val="Aptos Narrow"/>
      <family val="2"/>
      <scheme val="minor"/>
    </font>
    <font>
      <b/>
      <sz val="11"/>
      <color theme="1"/>
      <name val="Times New Roman"/>
      <family val="1"/>
      <charset val="186"/>
    </font>
    <font>
      <sz val="11"/>
      <color theme="1"/>
      <name val="Times New Roman"/>
      <family val="1"/>
      <charset val="186"/>
    </font>
    <font>
      <sz val="12"/>
      <color theme="1"/>
      <name val="Times New Roman"/>
      <family val="1"/>
      <charset val="186"/>
    </font>
    <font>
      <sz val="10"/>
      <name val="Arial"/>
      <family val="2"/>
      <charset val="186"/>
    </font>
    <font>
      <sz val="12"/>
      <name val="Times New Roman"/>
      <family val="1"/>
      <charset val="186"/>
    </font>
    <font>
      <sz val="10"/>
      <color theme="1"/>
      <name val="Times New Roman"/>
      <family val="1"/>
      <charset val="186"/>
    </font>
    <font>
      <b/>
      <sz val="12"/>
      <name val="Times New Roman"/>
      <family val="1"/>
      <charset val="186"/>
    </font>
    <font>
      <b/>
      <sz val="10"/>
      <color theme="1"/>
      <name val="Times New Roman"/>
      <family val="1"/>
      <charset val="186"/>
    </font>
    <font>
      <b/>
      <sz val="12"/>
      <color theme="1"/>
      <name val="Times New Roman"/>
      <family val="1"/>
      <charset val="186"/>
    </font>
    <font>
      <b/>
      <sz val="12"/>
      <color rgb="FFFF0000"/>
      <name val="Times New Roman"/>
      <family val="1"/>
      <charset val="186"/>
    </font>
    <font>
      <sz val="12"/>
      <color rgb="FF000000"/>
      <name val="Times New Roman"/>
      <family val="1"/>
      <charset val="186"/>
    </font>
    <font>
      <b/>
      <sz val="10"/>
      <color theme="1"/>
      <name val="Times New Roman"/>
      <family val="1"/>
    </font>
    <font>
      <sz val="11"/>
      <name val="Times New Roman"/>
      <family val="1"/>
      <charset val="186"/>
    </font>
    <font>
      <sz val="11"/>
      <name val="Aptos Narrow"/>
      <family val="2"/>
      <scheme val="minor"/>
    </font>
    <font>
      <b/>
      <sz val="11"/>
      <name val="Times New Roman"/>
      <family val="1"/>
      <charset val="186"/>
    </font>
    <font>
      <sz val="10"/>
      <color theme="1"/>
      <name val="Times New Roman"/>
      <family val="1"/>
    </font>
    <font>
      <sz val="10"/>
      <color rgb="FFFF0000"/>
      <name val="Times New Roman"/>
      <family val="1"/>
      <charset val="186"/>
    </font>
    <font>
      <sz val="10"/>
      <name val="Times New Roman"/>
      <family val="1"/>
      <charset val="186"/>
    </font>
    <font>
      <b/>
      <sz val="10"/>
      <name val="Times New Roman"/>
      <family val="1"/>
      <charset val="186"/>
    </font>
    <font>
      <sz val="12"/>
      <color theme="1"/>
      <name val="Aptos Narrow"/>
      <family val="2"/>
      <charset val="186"/>
      <scheme val="minor"/>
    </font>
    <font>
      <sz val="11"/>
      <color rgb="FF000000"/>
      <name val="Times New Roman"/>
      <family val="1"/>
      <charset val="186"/>
    </font>
    <font>
      <b/>
      <sz val="11"/>
      <color rgb="FF000000"/>
      <name val="Times New Roman"/>
      <family val="1"/>
      <charset val="186"/>
    </font>
    <font>
      <sz val="11"/>
      <color rgb="FFFF0000"/>
      <name val="Times New Roman"/>
      <family val="1"/>
      <charset val="186"/>
    </font>
    <font>
      <sz val="10"/>
      <color rgb="FF000000"/>
      <name val="Times New Roman"/>
      <family val="1"/>
      <charset val="186"/>
    </font>
    <font>
      <b/>
      <sz val="10"/>
      <color rgb="FF000000"/>
      <name val="Times New Roman"/>
      <family val="1"/>
      <charset val="186"/>
    </font>
    <font>
      <b/>
      <sz val="11"/>
      <color rgb="FFFF0000"/>
      <name val="Times New Roman"/>
      <family val="1"/>
      <charset val="186"/>
    </font>
    <font>
      <sz val="11"/>
      <color theme="1"/>
      <name val="Times New Roman"/>
      <family val="1"/>
      <charset val="186"/>
    </font>
    <font>
      <i/>
      <sz val="11"/>
      <color theme="1"/>
      <name val="Times New Roman"/>
      <family val="1"/>
      <charset val="186"/>
    </font>
    <font>
      <sz val="11"/>
      <color rgb="FFFF0000"/>
      <name val="Aptos Narrow"/>
      <family val="2"/>
      <scheme val="minor"/>
    </font>
    <font>
      <sz val="11"/>
      <color rgb="FF000000"/>
      <name val="Calibri"/>
      <family val="2"/>
      <charset val="186"/>
    </font>
    <font>
      <sz val="11"/>
      <color theme="1"/>
      <name val="Times New Roman"/>
      <family val="1"/>
    </font>
    <font>
      <b/>
      <sz val="11"/>
      <color theme="1"/>
      <name val="Times New Roman"/>
      <family val="1"/>
    </font>
    <font>
      <b/>
      <sz val="11"/>
      <color rgb="FFFF0000"/>
      <name val="Aptos Narrow"/>
      <family val="2"/>
      <scheme val="minor"/>
    </font>
    <font>
      <sz val="11"/>
      <color rgb="FFFF0000"/>
      <name val="Aptos Narrow"/>
      <family val="2"/>
      <charset val="186"/>
      <scheme val="minor"/>
    </font>
    <font>
      <sz val="12"/>
      <name val="Times New Roman"/>
      <family val="1"/>
    </font>
    <font>
      <b/>
      <sz val="12"/>
      <color theme="1"/>
      <name val="Times New Roman"/>
      <family val="1"/>
    </font>
    <font>
      <sz val="10"/>
      <color rgb="FF000000"/>
      <name val="Times New Roman"/>
      <family val="1"/>
    </font>
    <font>
      <sz val="10"/>
      <name val="Times New Roman"/>
      <family val="1"/>
    </font>
    <font>
      <sz val="10"/>
      <color theme="1"/>
      <name val="Aptos Narrow"/>
      <family val="2"/>
      <charset val="186"/>
      <scheme val="minor"/>
    </font>
    <font>
      <i/>
      <sz val="10"/>
      <color rgb="FFFF0000"/>
      <name val="Times New Roman"/>
      <family val="1"/>
      <charset val="186"/>
    </font>
    <font>
      <b/>
      <sz val="11"/>
      <color rgb="FF000000"/>
      <name val="Times New Roman"/>
      <family val="1"/>
    </font>
    <font>
      <b/>
      <sz val="11"/>
      <name val="Times New Roman"/>
      <family val="1"/>
    </font>
    <font>
      <b/>
      <sz val="10"/>
      <name val="Times New Roman"/>
      <family val="1"/>
    </font>
    <font>
      <b/>
      <sz val="10"/>
      <color rgb="FFFF0000"/>
      <name val="Times New Roman"/>
      <family val="1"/>
    </font>
    <font>
      <sz val="11"/>
      <name val="Times New Roman"/>
      <family val="1"/>
    </font>
    <font>
      <b/>
      <sz val="10"/>
      <color rgb="FFFF0000"/>
      <name val="Times New Roman"/>
      <family val="1"/>
      <charset val="186"/>
    </font>
    <font>
      <b/>
      <sz val="16"/>
      <color rgb="FF000000"/>
      <name val="Times New Roman"/>
      <family val="1"/>
      <charset val="186"/>
    </font>
    <font>
      <sz val="16"/>
      <color theme="1"/>
      <name val="Aptos Narrow"/>
      <family val="2"/>
      <charset val="186"/>
      <scheme val="minor"/>
    </font>
    <font>
      <i/>
      <sz val="10"/>
      <color rgb="FF000000"/>
      <name val="Times New Roman"/>
      <family val="1"/>
    </font>
    <font>
      <i/>
      <sz val="10"/>
      <color theme="1"/>
      <name val="Times New Roman"/>
      <family val="1"/>
      <charset val="186"/>
    </font>
    <font>
      <sz val="10"/>
      <color rgb="FFFF0000"/>
      <name val="Times New Roman"/>
      <family val="1"/>
    </font>
    <font>
      <sz val="9"/>
      <color theme="1"/>
      <name val="Aptos Narrow"/>
      <family val="2"/>
      <scheme val="minor"/>
    </font>
    <font>
      <sz val="9"/>
      <color theme="1"/>
      <name val="Times New Roman"/>
      <family val="1"/>
    </font>
    <font>
      <sz val="9"/>
      <name val="Times New Roman"/>
      <family val="1"/>
    </font>
    <font>
      <sz val="9"/>
      <name val="Aptos Narrow"/>
      <family val="2"/>
      <charset val="186"/>
      <scheme val="minor"/>
    </font>
    <font>
      <b/>
      <sz val="12"/>
      <color rgb="FF000000"/>
      <name val="Times New Roman"/>
      <family val="1"/>
      <charset val="186"/>
    </font>
    <font>
      <sz val="8"/>
      <color theme="1"/>
      <name val="Times New Roman"/>
      <family val="1"/>
      <charset val="186"/>
    </font>
    <font>
      <sz val="8"/>
      <color rgb="FF000000"/>
      <name val="Times New Roman"/>
      <family val="1"/>
      <charset val="186"/>
    </font>
    <font>
      <b/>
      <sz val="8"/>
      <color theme="1"/>
      <name val="Times New Roman"/>
      <family val="1"/>
      <charset val="186"/>
    </font>
    <font>
      <b/>
      <sz val="8"/>
      <color rgb="FF000000"/>
      <name val="Times New Roman"/>
      <family val="1"/>
      <charset val="186"/>
    </font>
    <font>
      <i/>
      <sz val="12"/>
      <color theme="1"/>
      <name val="Times New Roman"/>
      <family val="1"/>
      <charset val="186"/>
    </font>
    <font>
      <i/>
      <sz val="10"/>
      <color rgb="FF000000"/>
      <name val="Times New Roman"/>
      <family val="1"/>
      <charset val="186"/>
    </font>
    <font>
      <sz val="10"/>
      <color theme="1"/>
      <name val="Aptos Narrow"/>
      <family val="2"/>
      <scheme val="minor"/>
    </font>
    <font>
      <sz val="10"/>
      <color rgb="FF101010"/>
      <name val="Times New Roman"/>
      <family val="1"/>
      <charset val="186"/>
    </font>
    <font>
      <u/>
      <sz val="10"/>
      <color theme="10"/>
      <name val="Times New Roman"/>
      <family val="1"/>
      <charset val="186"/>
    </font>
    <font>
      <u/>
      <sz val="10"/>
      <color rgb="FF0563C1"/>
      <name val="Times New Roman"/>
      <family val="1"/>
      <charset val="186"/>
    </font>
    <font>
      <sz val="10"/>
      <color indexed="9"/>
      <name val="Arial"/>
      <family val="2"/>
      <charset val="186"/>
    </font>
    <font>
      <sz val="10"/>
      <color indexed="8"/>
      <name val="Arial"/>
      <family val="2"/>
      <charset val="186"/>
    </font>
    <font>
      <sz val="11"/>
      <color indexed="8"/>
      <name val="Calibri"/>
      <family val="2"/>
    </font>
    <font>
      <sz val="11"/>
      <color indexed="9"/>
      <name val="Calibri"/>
      <family val="2"/>
    </font>
    <font>
      <b/>
      <sz val="10"/>
      <color indexed="53"/>
      <name val="Arial"/>
      <family val="2"/>
      <charset val="186"/>
    </font>
    <font>
      <sz val="10"/>
      <color indexed="10"/>
      <name val="Arial"/>
      <family val="2"/>
      <charset val="186"/>
    </font>
    <font>
      <b/>
      <sz val="11"/>
      <color indexed="8"/>
      <name val="Calibri"/>
      <family val="2"/>
    </font>
    <font>
      <sz val="10"/>
      <color indexed="62"/>
      <name val="Arial"/>
      <family val="2"/>
      <charset val="186"/>
    </font>
    <font>
      <b/>
      <sz val="10"/>
      <color indexed="63"/>
      <name val="Arial"/>
      <family val="2"/>
      <charset val="186"/>
    </font>
    <font>
      <b/>
      <sz val="10"/>
      <color indexed="8"/>
      <name val="Arial"/>
      <family val="2"/>
      <charset val="186"/>
    </font>
    <font>
      <sz val="10"/>
      <color indexed="17"/>
      <name val="Arial"/>
      <family val="2"/>
      <charset val="186"/>
    </font>
    <font>
      <sz val="10"/>
      <color indexed="60"/>
      <name val="Arial"/>
      <family val="2"/>
      <charset val="186"/>
    </font>
    <font>
      <sz val="10"/>
      <name val="Palatino Linotype"/>
      <family val="1"/>
      <charset val="186"/>
    </font>
    <font>
      <b/>
      <sz val="18"/>
      <color indexed="62"/>
      <name val="Cambria"/>
      <family val="2"/>
      <charset val="186"/>
    </font>
    <font>
      <sz val="10"/>
      <name val="Mangal"/>
      <family val="2"/>
      <charset val="186"/>
    </font>
    <font>
      <i/>
      <sz val="10"/>
      <color indexed="23"/>
      <name val="Arial"/>
      <family val="2"/>
      <charset val="186"/>
    </font>
    <font>
      <b/>
      <sz val="10"/>
      <color indexed="9"/>
      <name val="Arial"/>
      <family val="2"/>
      <charset val="186"/>
    </font>
    <font>
      <sz val="10"/>
      <color indexed="53"/>
      <name val="Arial"/>
      <family val="2"/>
      <charset val="186"/>
    </font>
    <font>
      <b/>
      <sz val="10"/>
      <color indexed="8"/>
      <name val="Arial"/>
      <family val="2"/>
    </font>
    <font>
      <b/>
      <sz val="10"/>
      <color indexed="12"/>
      <name val="Arial"/>
      <family val="2"/>
    </font>
    <font>
      <sz val="10"/>
      <color indexed="8"/>
      <name val="Arial"/>
      <family val="2"/>
    </font>
    <font>
      <b/>
      <sz val="12"/>
      <color indexed="8"/>
      <name val="Arial"/>
      <family val="2"/>
      <charset val="186"/>
    </font>
    <font>
      <sz val="10"/>
      <color indexed="12"/>
      <name val="Arial"/>
      <family val="2"/>
    </font>
    <font>
      <sz val="19"/>
      <color indexed="48"/>
      <name val="Arial"/>
      <family val="2"/>
      <charset val="186"/>
    </font>
    <font>
      <sz val="10"/>
      <color indexed="10"/>
      <name val="Arial"/>
      <family val="2"/>
    </font>
    <font>
      <b/>
      <sz val="18"/>
      <color indexed="62"/>
      <name val="Cambria"/>
      <family val="2"/>
    </font>
    <font>
      <sz val="10"/>
      <color indexed="20"/>
      <name val="Arial"/>
      <family val="2"/>
      <charset val="186"/>
    </font>
    <font>
      <b/>
      <sz val="15"/>
      <color indexed="62"/>
      <name val="Arial"/>
      <family val="2"/>
      <charset val="186"/>
    </font>
    <font>
      <b/>
      <sz val="13"/>
      <color indexed="62"/>
      <name val="Arial"/>
      <family val="2"/>
      <charset val="186"/>
    </font>
    <font>
      <b/>
      <sz val="11"/>
      <color indexed="62"/>
      <name val="Arial"/>
      <family val="2"/>
      <charset val="186"/>
    </font>
    <font>
      <u/>
      <sz val="11"/>
      <color theme="10"/>
      <name val="Calibri"/>
      <family val="2"/>
      <charset val="186"/>
    </font>
    <font>
      <sz val="11"/>
      <color theme="1"/>
      <name val="Calibri"/>
      <family val="2"/>
      <charset val="186"/>
    </font>
    <font>
      <sz val="11"/>
      <color indexed="8"/>
      <name val="Calibri"/>
      <family val="2"/>
      <charset val="186"/>
    </font>
    <font>
      <sz val="11"/>
      <color indexed="9"/>
      <name val="Calibri"/>
      <family val="2"/>
      <charset val="186"/>
    </font>
    <font>
      <sz val="11"/>
      <color indexed="20"/>
      <name val="Calibri"/>
      <family val="2"/>
      <charset val="186"/>
    </font>
    <font>
      <b/>
      <sz val="11"/>
      <color indexed="52"/>
      <name val="Calibri"/>
      <family val="2"/>
      <charset val="186"/>
    </font>
    <font>
      <b/>
      <sz val="11"/>
      <color indexed="9"/>
      <name val="Calibri"/>
      <family val="2"/>
      <charset val="186"/>
    </font>
    <font>
      <i/>
      <sz val="11"/>
      <color indexed="23"/>
      <name val="Calibri"/>
      <family val="2"/>
      <charset val="186"/>
    </font>
    <font>
      <sz val="11"/>
      <color indexed="17"/>
      <name val="Calibri"/>
      <family val="2"/>
      <charset val="186"/>
    </font>
    <font>
      <b/>
      <sz val="15"/>
      <color indexed="56"/>
      <name val="Calibri"/>
      <family val="2"/>
      <charset val="186"/>
    </font>
    <font>
      <b/>
      <sz val="13"/>
      <color indexed="56"/>
      <name val="Calibri"/>
      <family val="2"/>
      <charset val="186"/>
    </font>
    <font>
      <b/>
      <sz val="11"/>
      <color indexed="56"/>
      <name val="Calibri"/>
      <family val="2"/>
      <charset val="186"/>
    </font>
    <font>
      <sz val="11"/>
      <color indexed="62"/>
      <name val="Calibri"/>
      <family val="2"/>
      <charset val="186"/>
    </font>
    <font>
      <sz val="11"/>
      <color indexed="52"/>
      <name val="Calibri"/>
      <family val="2"/>
      <charset val="186"/>
    </font>
    <font>
      <sz val="11"/>
      <color indexed="60"/>
      <name val="Calibri"/>
      <family val="2"/>
      <charset val="186"/>
    </font>
    <font>
      <sz val="10"/>
      <name val="Arial"/>
      <family val="2"/>
    </font>
    <font>
      <b/>
      <sz val="11"/>
      <color indexed="63"/>
      <name val="Calibri"/>
      <family val="2"/>
      <charset val="186"/>
    </font>
    <font>
      <b/>
      <sz val="18"/>
      <color indexed="56"/>
      <name val="Cambria"/>
      <family val="2"/>
      <charset val="186"/>
    </font>
    <font>
      <b/>
      <sz val="11"/>
      <color indexed="8"/>
      <name val="Calibri"/>
      <family val="2"/>
      <charset val="186"/>
    </font>
    <font>
      <sz val="11"/>
      <color indexed="10"/>
      <name val="Calibri"/>
      <family val="2"/>
      <charset val="186"/>
    </font>
    <font>
      <sz val="11"/>
      <name val="Arial"/>
      <family val="2"/>
      <charset val="186"/>
    </font>
    <font>
      <sz val="10"/>
      <name val="BaltHelvetica"/>
    </font>
    <font>
      <sz val="11"/>
      <name val="Arial"/>
      <family val="2"/>
    </font>
    <font>
      <sz val="10"/>
      <color indexed="8"/>
      <name val="Times New Roman"/>
      <family val="1"/>
      <charset val="186"/>
    </font>
    <font>
      <sz val="10"/>
      <color rgb="FF000000"/>
      <name val="Times New Roman Baltic"/>
    </font>
    <font>
      <sz val="12"/>
      <color theme="1"/>
      <name val="Times New Roman"/>
      <family val="2"/>
      <charset val="186"/>
    </font>
    <font>
      <sz val="10"/>
      <name val="BaltTimesRoman"/>
      <charset val="186"/>
    </font>
    <font>
      <b/>
      <sz val="10"/>
      <color indexed="52"/>
      <name val="Arial"/>
      <family val="2"/>
      <charset val="186"/>
    </font>
    <font>
      <sz val="10"/>
      <name val="MS Sans Serif"/>
      <family val="2"/>
      <charset val="186"/>
    </font>
    <font>
      <sz val="12"/>
      <color indexed="8"/>
      <name val="Times New Roman"/>
      <family val="2"/>
      <charset val="186"/>
    </font>
    <font>
      <b/>
      <sz val="15"/>
      <color indexed="56"/>
      <name val="Arial"/>
      <family val="2"/>
      <charset val="186"/>
    </font>
    <font>
      <b/>
      <sz val="13"/>
      <color indexed="56"/>
      <name val="Arial"/>
      <family val="2"/>
      <charset val="186"/>
    </font>
    <font>
      <b/>
      <sz val="11"/>
      <color indexed="56"/>
      <name val="Arial"/>
      <family val="2"/>
      <charset val="186"/>
    </font>
    <font>
      <b/>
      <sz val="11"/>
      <color theme="3"/>
      <name val="Arial"/>
      <family val="2"/>
      <charset val="186"/>
    </font>
    <font>
      <u/>
      <sz val="12"/>
      <color theme="10"/>
      <name val="Calibri"/>
      <family val="2"/>
      <charset val="186"/>
    </font>
    <font>
      <u/>
      <sz val="10"/>
      <color indexed="12"/>
      <name val="Arial"/>
      <family val="2"/>
      <charset val="186"/>
    </font>
    <font>
      <sz val="10"/>
      <color rgb="FF3F3F76"/>
      <name val="Arial"/>
      <family val="2"/>
      <charset val="186"/>
    </font>
    <font>
      <sz val="10"/>
      <color rgb="FFFA7D00"/>
      <name val="Arial"/>
      <family val="2"/>
      <charset val="186"/>
    </font>
    <font>
      <sz val="10"/>
      <color rgb="FF9C6500"/>
      <name val="Arial"/>
      <family val="2"/>
      <charset val="186"/>
    </font>
    <font>
      <sz val="11"/>
      <color theme="1"/>
      <name val="Calibri"/>
      <family val="2"/>
    </font>
    <font>
      <sz val="11"/>
      <color theme="1"/>
      <name val="Times New Roman"/>
      <family val="2"/>
      <charset val="186"/>
    </font>
    <font>
      <sz val="10"/>
      <color rgb="FF000000"/>
      <name val="Arial"/>
      <family val="2"/>
      <charset val="186"/>
    </font>
    <font>
      <sz val="12"/>
      <name val="Arial"/>
      <family val="2"/>
    </font>
    <font>
      <sz val="10"/>
      <color theme="1"/>
      <name val="Arial"/>
      <family val="2"/>
      <charset val="186"/>
    </font>
    <font>
      <b/>
      <sz val="10"/>
      <color rgb="FF3F3F3F"/>
      <name val="Arial"/>
      <family val="2"/>
      <charset val="186"/>
    </font>
    <font>
      <b/>
      <sz val="10"/>
      <color theme="1"/>
      <name val="Arial"/>
      <family val="2"/>
      <charset val="186"/>
    </font>
    <font>
      <sz val="10"/>
      <color rgb="FFFF0000"/>
      <name val="Arial"/>
      <family val="2"/>
      <charset val="186"/>
    </font>
    <font>
      <sz val="10"/>
      <color theme="0"/>
      <name val="Arial"/>
      <family val="2"/>
      <charset val="186"/>
    </font>
    <font>
      <sz val="10"/>
      <color rgb="FF9C0006"/>
      <name val="Arial"/>
      <family val="2"/>
      <charset val="186"/>
    </font>
    <font>
      <b/>
      <sz val="10"/>
      <color rgb="FFFA7D00"/>
      <name val="Arial"/>
      <family val="2"/>
      <charset val="186"/>
    </font>
    <font>
      <b/>
      <sz val="10"/>
      <color theme="0"/>
      <name val="Arial"/>
      <family val="2"/>
      <charset val="186"/>
    </font>
    <font>
      <i/>
      <sz val="10"/>
      <color rgb="FF7F7F7F"/>
      <name val="Arial"/>
      <family val="2"/>
      <charset val="186"/>
    </font>
    <font>
      <sz val="10"/>
      <color rgb="FF006100"/>
      <name val="Arial"/>
      <family val="2"/>
      <charset val="186"/>
    </font>
    <font>
      <b/>
      <sz val="15"/>
      <color theme="3"/>
      <name val="Arial"/>
      <family val="2"/>
      <charset val="186"/>
    </font>
    <font>
      <b/>
      <sz val="13"/>
      <color theme="3"/>
      <name val="Arial"/>
      <family val="2"/>
      <charset val="186"/>
    </font>
    <font>
      <sz val="10"/>
      <name val="BaltGaramond"/>
      <family val="2"/>
    </font>
    <font>
      <sz val="10"/>
      <name val="Helv"/>
    </font>
    <font>
      <sz val="10"/>
      <name val="BaltGaramond"/>
      <family val="2"/>
      <charset val="186"/>
    </font>
    <font>
      <u/>
      <sz val="11"/>
      <color theme="10"/>
      <name val="Aptos Narrow"/>
      <family val="2"/>
      <charset val="186"/>
      <scheme val="minor"/>
    </font>
    <font>
      <sz val="10"/>
      <color rgb="FFFF0000"/>
      <name val="Aptos Narrow"/>
      <family val="2"/>
      <scheme val="minor"/>
    </font>
    <font>
      <b/>
      <sz val="12"/>
      <color rgb="FFFF0000"/>
      <name val="Aptos Narrow"/>
      <family val="2"/>
      <scheme val="minor"/>
    </font>
    <font>
      <b/>
      <sz val="9"/>
      <color theme="1"/>
      <name val="Aptos Narrow"/>
      <family val="2"/>
      <scheme val="minor"/>
    </font>
    <font>
      <sz val="10"/>
      <color rgb="FF000000"/>
      <name val="Times New Roman"/>
      <family val="1"/>
    </font>
    <font>
      <sz val="11"/>
      <color rgb="FF00B0F0"/>
      <name val="Aptos Narrow"/>
      <family val="2"/>
      <scheme val="minor"/>
    </font>
    <font>
      <b/>
      <sz val="10"/>
      <color theme="1"/>
      <name val="Aptos Narrow"/>
      <family val="2"/>
      <scheme val="minor"/>
    </font>
    <font>
      <i/>
      <sz val="12"/>
      <name val="Times New Roman"/>
      <family val="1"/>
    </font>
    <font>
      <b/>
      <sz val="10"/>
      <color rgb="FF000000"/>
      <name val="Times New Roman"/>
      <family val="1"/>
    </font>
    <font>
      <i/>
      <sz val="10"/>
      <color theme="1"/>
      <name val="Times New Roman"/>
      <family val="1"/>
    </font>
    <font>
      <sz val="11"/>
      <color rgb="FFFF0000"/>
      <name val="Times New Roman"/>
      <family val="1"/>
    </font>
    <font>
      <sz val="12"/>
      <color theme="1"/>
      <name val="Aptos Narrow"/>
      <family val="2"/>
      <scheme val="minor"/>
    </font>
    <font>
      <sz val="10"/>
      <color rgb="FF242424"/>
      <name val="Times New Roman"/>
      <family val="1"/>
      <charset val="1"/>
    </font>
    <font>
      <b/>
      <sz val="10"/>
      <color theme="5"/>
      <name val="Times New Roman"/>
      <family val="1"/>
    </font>
    <font>
      <sz val="10"/>
      <color theme="8"/>
      <name val="Times New Roman"/>
      <family val="1"/>
    </font>
    <font>
      <b/>
      <sz val="10"/>
      <color theme="8"/>
      <name val="Times New Roman"/>
      <family val="1"/>
    </font>
    <font>
      <i/>
      <sz val="10"/>
      <name val="Times New Roman"/>
      <family val="1"/>
      <charset val="186"/>
    </font>
    <font>
      <b/>
      <sz val="20"/>
      <name val="Aptos Narrow"/>
      <family val="2"/>
      <scheme val="minor"/>
    </font>
    <font>
      <b/>
      <sz val="14"/>
      <name val="Times New Roman"/>
      <family val="1"/>
    </font>
    <font>
      <b/>
      <u/>
      <sz val="12"/>
      <name val="Times New Roman"/>
      <family val="1"/>
    </font>
    <font>
      <sz val="11"/>
      <name val="Aptos Narrow"/>
      <family val="2"/>
    </font>
    <font>
      <i/>
      <sz val="9"/>
      <name val="Times New Roman"/>
      <family val="1"/>
    </font>
    <font>
      <b/>
      <sz val="11"/>
      <name val="Aptos Narrow"/>
      <family val="2"/>
      <scheme val="minor"/>
    </font>
    <font>
      <i/>
      <sz val="12"/>
      <name val="Times New Roman"/>
      <family val="1"/>
      <charset val="186"/>
    </font>
    <font>
      <i/>
      <sz val="9"/>
      <name val="Segoe UI"/>
      <family val="2"/>
      <charset val="186"/>
    </font>
    <font>
      <b/>
      <sz val="10"/>
      <color rgb="FF242424"/>
      <name val="Times New Roman"/>
      <family val="1"/>
    </font>
    <font>
      <b/>
      <sz val="18"/>
      <color rgb="FF000000"/>
      <name val="Times New Roman"/>
      <family val="1"/>
      <charset val="186"/>
    </font>
    <font>
      <b/>
      <u/>
      <sz val="11"/>
      <color rgb="FF000000"/>
      <name val="Times New Roman"/>
      <family val="1"/>
    </font>
    <font>
      <sz val="11"/>
      <color rgb="FF000000"/>
      <name val="Times New Roman"/>
      <family val="1"/>
    </font>
    <font>
      <u/>
      <sz val="11"/>
      <color rgb="FF000000"/>
      <name val="Times New Roman"/>
      <family val="1"/>
    </font>
    <font>
      <b/>
      <sz val="11"/>
      <color rgb="FF242424"/>
      <name val="Times New Roman"/>
      <family val="1"/>
      <charset val="186"/>
    </font>
    <font>
      <b/>
      <i/>
      <sz val="10"/>
      <color rgb="FF000000"/>
      <name val="Times New Roman"/>
      <family val="1"/>
      <charset val="186"/>
    </font>
    <font>
      <b/>
      <sz val="10"/>
      <color rgb="FF808080"/>
      <name val="Times New Roman"/>
      <family val="1"/>
    </font>
    <font>
      <i/>
      <sz val="10"/>
      <color rgb="FFFF0000"/>
      <name val="Times New Roman"/>
      <family val="1"/>
    </font>
    <font>
      <sz val="10"/>
      <color rgb="FF00B050"/>
      <name val="Times New Roman"/>
      <family val="1"/>
    </font>
    <font>
      <b/>
      <sz val="11"/>
      <color rgb="FF242424"/>
      <name val="Times New Roman"/>
      <family val="1"/>
    </font>
    <font>
      <b/>
      <sz val="11"/>
      <color rgb="FF242424"/>
      <name val="Times New Roman"/>
      <family val="1"/>
      <charset val="186"/>
    </font>
    <font>
      <sz val="10"/>
      <color theme="1"/>
      <name val="Times New Roman"/>
      <family val="1"/>
      <charset val="186"/>
    </font>
    <font>
      <sz val="11"/>
      <color theme="1"/>
      <name val="Times New Roman"/>
      <family val="1"/>
      <charset val="186"/>
    </font>
    <font>
      <b/>
      <sz val="10"/>
      <color rgb="FF000000"/>
      <name val="Times New Roman"/>
      <family val="1"/>
      <charset val="186"/>
    </font>
    <font>
      <sz val="10"/>
      <color rgb="FF242424"/>
      <name val="Times New Roman"/>
      <family val="1"/>
      <charset val="186"/>
    </font>
    <font>
      <b/>
      <sz val="10"/>
      <color theme="1"/>
      <name val="Times New Roman"/>
      <family val="1"/>
      <charset val="186"/>
    </font>
    <font>
      <sz val="10"/>
      <color rgb="FF000000"/>
      <name val="Times New Roman"/>
      <family val="1"/>
      <charset val="186"/>
    </font>
    <font>
      <sz val="11"/>
      <color rgb="FF000000"/>
      <name val="Times New Roman"/>
      <family val="1"/>
      <charset val="186"/>
    </font>
  </fonts>
  <fills count="119">
    <fill>
      <patternFill patternType="none"/>
    </fill>
    <fill>
      <patternFill patternType="gray125"/>
    </fill>
    <fill>
      <patternFill patternType="solid">
        <fgColor rgb="FFFFFFFF"/>
        <bgColor indexed="64"/>
      </patternFill>
    </fill>
    <fill>
      <patternFill patternType="solid">
        <fgColor theme="9" tint="0.79998168889431442"/>
        <bgColor indexed="64"/>
      </patternFill>
    </fill>
    <fill>
      <patternFill patternType="solid">
        <fgColor theme="8"/>
        <bgColor indexed="64"/>
      </patternFill>
    </fill>
    <fill>
      <patternFill patternType="solid">
        <fgColor theme="8" tint="0.79998168889431442"/>
        <bgColor indexed="64"/>
      </patternFill>
    </fill>
    <fill>
      <patternFill patternType="solid">
        <fgColor theme="5"/>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rgb="FF92D050"/>
        <bgColor rgb="FF000000"/>
      </patternFill>
    </fill>
    <fill>
      <patternFill patternType="solid">
        <fgColor rgb="FFDAF2D0"/>
        <bgColor rgb="FF000000"/>
      </patternFill>
    </fill>
    <fill>
      <patternFill patternType="solid">
        <fgColor rgb="FFE2EFDA"/>
        <bgColor rgb="FF000000"/>
      </patternFill>
    </fill>
    <fill>
      <patternFill patternType="solid">
        <fgColor theme="9" tint="0.79998168889431442"/>
        <bgColor rgb="FF000000"/>
      </patternFill>
    </fill>
    <fill>
      <patternFill patternType="solid">
        <fgColor theme="0"/>
        <bgColor rgb="FF000000"/>
      </patternFill>
    </fill>
    <fill>
      <patternFill patternType="solid">
        <fgColor theme="0" tint="-0.14999847407452621"/>
        <bgColor indexed="64"/>
      </patternFill>
    </fill>
    <fill>
      <patternFill patternType="solid">
        <fgColor theme="9" tint="0.39997558519241921"/>
        <bgColor indexed="64"/>
      </patternFill>
    </fill>
    <fill>
      <patternFill patternType="solid">
        <fgColor theme="9"/>
        <bgColor indexed="64"/>
      </patternFill>
    </fill>
    <fill>
      <patternFill patternType="solid">
        <fgColor rgb="FFFFFFFF"/>
        <bgColor rgb="FF000000"/>
      </patternFill>
    </fill>
    <fill>
      <patternFill patternType="solid">
        <fgColor rgb="FF92D050"/>
        <bgColor indexed="64"/>
      </patternFill>
    </fill>
    <fill>
      <patternFill patternType="solid">
        <fgColor theme="5" tint="0.39997558519241921"/>
        <bgColor indexed="64"/>
      </patternFill>
    </fill>
    <fill>
      <patternFill patternType="solid">
        <fgColor rgb="FFFCE4D6"/>
        <bgColor rgb="FF000000"/>
      </patternFill>
    </fill>
    <fill>
      <patternFill patternType="solid">
        <fgColor theme="5" tint="0.59999389629810485"/>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2"/>
        <bgColor indexed="64"/>
      </patternFill>
    </fill>
    <fill>
      <patternFill patternType="solid">
        <fgColor theme="2" tint="-9.9978637043366805E-2"/>
        <bgColor indexed="64"/>
      </patternFill>
    </fill>
    <fill>
      <patternFill patternType="solid">
        <fgColor indexed="49"/>
        <bgColor indexed="40"/>
      </patternFill>
    </fill>
    <fill>
      <patternFill patternType="solid">
        <fgColor indexed="10"/>
        <bgColor indexed="60"/>
      </patternFill>
    </fill>
    <fill>
      <patternFill patternType="solid">
        <fgColor indexed="40"/>
        <bgColor indexed="49"/>
      </patternFill>
    </fill>
    <fill>
      <patternFill patternType="solid">
        <fgColor indexed="29"/>
        <bgColor indexed="41"/>
      </patternFill>
    </fill>
    <fill>
      <patternFill patternType="solid">
        <fgColor indexed="26"/>
        <bgColor indexed="9"/>
      </patternFill>
    </fill>
    <fill>
      <patternFill patternType="solid">
        <fgColor indexed="9"/>
        <bgColor indexed="26"/>
      </patternFill>
    </fill>
    <fill>
      <patternFill patternType="solid">
        <fgColor indexed="44"/>
        <bgColor indexed="31"/>
      </patternFill>
    </fill>
    <fill>
      <patternFill patternType="solid">
        <fgColor indexed="45"/>
        <bgColor indexed="41"/>
      </patternFill>
    </fill>
    <fill>
      <patternFill patternType="solid">
        <fgColor indexed="57"/>
        <bgColor indexed="21"/>
      </patternFill>
    </fill>
    <fill>
      <patternFill patternType="solid">
        <fgColor indexed="23"/>
        <bgColor indexed="55"/>
      </patternFill>
    </fill>
    <fill>
      <patternFill patternType="solid">
        <fgColor indexed="54"/>
        <bgColor indexed="23"/>
      </patternFill>
    </fill>
    <fill>
      <patternFill patternType="solid">
        <fgColor indexed="22"/>
        <bgColor indexed="42"/>
      </patternFill>
    </fill>
    <fill>
      <patternFill patternType="solid">
        <fgColor indexed="47"/>
        <bgColor indexed="41"/>
      </patternFill>
    </fill>
    <fill>
      <patternFill patternType="solid">
        <fgColor indexed="51"/>
        <bgColor indexed="13"/>
      </patternFill>
    </fill>
    <fill>
      <patternFill patternType="solid">
        <fgColor indexed="24"/>
        <bgColor indexed="46"/>
      </patternFill>
    </fill>
    <fill>
      <patternFill patternType="solid">
        <fgColor indexed="15"/>
        <bgColor indexed="35"/>
      </patternFill>
    </fill>
    <fill>
      <patternFill patternType="solid">
        <fgColor indexed="55"/>
        <bgColor indexed="23"/>
      </patternFill>
    </fill>
    <fill>
      <patternFill patternType="solid">
        <fgColor indexed="27"/>
        <bgColor indexed="9"/>
      </patternFill>
    </fill>
    <fill>
      <patternFill patternType="solid">
        <fgColor indexed="42"/>
        <bgColor indexed="22"/>
      </patternFill>
    </fill>
    <fill>
      <patternFill patternType="solid">
        <fgColor indexed="41"/>
        <bgColor indexed="45"/>
      </patternFill>
    </fill>
    <fill>
      <patternFill patternType="solid">
        <fgColor indexed="19"/>
        <bgColor indexed="55"/>
      </patternFill>
    </fill>
    <fill>
      <patternFill patternType="solid">
        <fgColor indexed="50"/>
        <bgColor indexed="51"/>
      </patternFill>
    </fill>
    <fill>
      <patternFill patternType="solid">
        <fgColor indexed="43"/>
        <bgColor indexed="26"/>
      </patternFill>
    </fill>
    <fill>
      <patternFill patternType="solid">
        <fgColor indexed="52"/>
        <bgColor indexed="51"/>
      </patternFill>
    </fill>
    <fill>
      <patternFill patternType="solid">
        <fgColor indexed="53"/>
        <bgColor indexed="52"/>
      </patternFill>
    </fill>
    <fill>
      <patternFill patternType="solid">
        <fgColor indexed="11"/>
        <bgColor indexed="49"/>
      </patternFill>
    </fill>
    <fill>
      <patternFill patternType="solid">
        <fgColor indexed="31"/>
        <bgColor indexed="44"/>
      </patternFill>
    </fill>
    <fill>
      <patternFill patternType="solid">
        <fgColor indexed="46"/>
        <bgColor indexed="2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22"/>
        <bgColor indexed="64"/>
      </patternFill>
    </fill>
    <fill>
      <patternFill patternType="solid">
        <fgColor indexed="26"/>
        <bgColor indexed="64"/>
      </patternFill>
    </fill>
    <fill>
      <patternFill patternType="solid">
        <fgColor indexed="11"/>
        <bgColor indexed="64"/>
      </patternFill>
    </fill>
    <fill>
      <patternFill patternType="solid">
        <fgColor theme="8" tint="0.59999389629810485"/>
        <bgColor indexed="64"/>
      </patternFill>
    </fill>
    <fill>
      <patternFill patternType="solid">
        <fgColor theme="4" tint="0.59999389629810485"/>
        <bgColor indexed="64"/>
      </patternFill>
    </fill>
    <fill>
      <patternFill patternType="solid">
        <fgColor theme="4" tint="0.79998168889431442"/>
        <bgColor rgb="FF000000"/>
      </patternFill>
    </fill>
    <fill>
      <patternFill patternType="solid">
        <fgColor rgb="FFD0D0D0"/>
        <bgColor rgb="FF000000"/>
      </patternFill>
    </fill>
    <fill>
      <patternFill patternType="solid">
        <fgColor theme="7" tint="0.59999389629810485"/>
        <bgColor indexed="64"/>
      </patternFill>
    </fill>
    <fill>
      <patternFill patternType="solid">
        <fgColor rgb="FFD9D9D9"/>
        <bgColor rgb="FF000000"/>
      </patternFill>
    </fill>
    <fill>
      <patternFill patternType="solid">
        <fgColor rgb="FFF2F2F2"/>
        <bgColor rgb="FF000000"/>
      </patternFill>
    </fill>
    <fill>
      <patternFill patternType="solid">
        <fgColor theme="7"/>
        <bgColor indexed="64"/>
      </patternFill>
    </fill>
  </fills>
  <borders count="94">
    <border>
      <left/>
      <right/>
      <top/>
      <bottom/>
      <diagonal/>
    </border>
    <border>
      <left style="medium">
        <color rgb="FF414142"/>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rgb="FF414142"/>
      </left>
      <right style="medium">
        <color rgb="FF414142"/>
      </right>
      <top style="medium">
        <color rgb="FF414142"/>
      </top>
      <bottom/>
      <diagonal/>
    </border>
    <border>
      <left style="thin">
        <color indexed="64"/>
      </left>
      <right/>
      <top/>
      <bottom style="thin">
        <color indexed="64"/>
      </bottom>
      <diagonal/>
    </border>
    <border>
      <left style="thin">
        <color indexed="64"/>
      </left>
      <right/>
      <top/>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top/>
      <bottom style="thin">
        <color rgb="FF000000"/>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rgb="FF000000"/>
      </left>
      <right style="thin">
        <color rgb="FF000000"/>
      </right>
      <top style="thin">
        <color rgb="FF000000"/>
      </top>
      <bottom style="thin">
        <color rgb="FF000000"/>
      </bottom>
      <diagonal/>
    </border>
    <border>
      <left/>
      <right style="thin">
        <color indexed="64"/>
      </right>
      <top/>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theme="0" tint="-0.499984740745262"/>
      </left>
      <right style="thin">
        <color theme="0" tint="-0.499984740745262"/>
      </right>
      <top/>
      <bottom/>
      <diagonal/>
    </border>
    <border>
      <left style="thin">
        <color rgb="FF000000"/>
      </left>
      <right style="thin">
        <color theme="0" tint="-0.499984740745262"/>
      </right>
      <top/>
      <bottom style="thin">
        <color rgb="FF000000"/>
      </bottom>
      <diagonal/>
    </border>
    <border>
      <left style="thin">
        <color rgb="FF000000"/>
      </left>
      <right/>
      <top style="thin">
        <color rgb="FF000000"/>
      </top>
      <bottom style="thin">
        <color rgb="FF000000"/>
      </bottom>
      <diagonal/>
    </border>
    <border>
      <left style="thin">
        <color theme="0" tint="-0.499984740745262"/>
      </left>
      <right style="thin">
        <color rgb="FF000000"/>
      </right>
      <top/>
      <bottom style="thin">
        <color rgb="FF000000"/>
      </bottom>
      <diagonal/>
    </border>
    <border>
      <left/>
      <right style="thin">
        <color theme="0" tint="-0.499984740745262"/>
      </right>
      <top style="thin">
        <color theme="0" tint="-0.499984740745262"/>
      </top>
      <bottom style="thin">
        <color rgb="FF000000"/>
      </bottom>
      <diagonal/>
    </border>
    <border>
      <left style="thin">
        <color theme="0" tint="-0.499984740745262"/>
      </left>
      <right style="thin">
        <color theme="0" tint="-0.499984740745262"/>
      </right>
      <top style="thin">
        <color theme="0" tint="-0.499984740745262"/>
      </top>
      <bottom style="thin">
        <color rgb="FF000000"/>
      </bottom>
      <diagonal/>
    </border>
    <border>
      <left/>
      <right style="thin">
        <color theme="0" tint="-0.499984740745262"/>
      </right>
      <top/>
      <bottom style="thin">
        <color theme="0" tint="-0.499984740745262"/>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rgb="FF000000"/>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right style="thin">
        <color rgb="FF000000"/>
      </right>
      <top style="thin">
        <color indexed="64"/>
      </top>
      <bottom style="thin">
        <color indexed="64"/>
      </bottom>
      <diagonal/>
    </border>
    <border>
      <left style="thin">
        <color rgb="FF000000"/>
      </left>
      <right/>
      <top/>
      <bottom/>
      <diagonal/>
    </border>
    <border>
      <left/>
      <right style="medium">
        <color indexed="64"/>
      </right>
      <top/>
      <bottom/>
      <diagonal/>
    </border>
    <border>
      <left style="medium">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medium">
        <color auto="1"/>
      </right>
      <top style="medium">
        <color indexed="64"/>
      </top>
      <bottom style="thin">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double">
        <color indexed="53"/>
      </bottom>
      <diagonal/>
    </border>
    <border>
      <left style="thin">
        <color indexed="48"/>
      </left>
      <right style="thin">
        <color indexed="48"/>
      </right>
      <top style="thin">
        <color indexed="48"/>
      </top>
      <bottom style="thin">
        <color indexed="48"/>
      </bottom>
      <diagonal/>
    </border>
    <border>
      <left style="thin">
        <color indexed="27"/>
      </left>
      <right style="thin">
        <color indexed="48"/>
      </right>
      <top style="medium">
        <color indexed="27"/>
      </top>
      <bottom style="thin">
        <color indexed="48"/>
      </bottom>
      <diagonal/>
    </border>
    <border>
      <left style="thin">
        <color indexed="8"/>
      </left>
      <right style="thin">
        <color indexed="8"/>
      </right>
      <top style="thin">
        <color indexed="8"/>
      </top>
      <bottom style="thin">
        <color indexed="8"/>
      </bottom>
      <diagonal/>
    </border>
    <border>
      <left/>
      <right/>
      <top/>
      <bottom style="thick">
        <color indexed="49"/>
      </bottom>
      <diagonal/>
    </border>
    <border>
      <left/>
      <right/>
      <top/>
      <bottom style="thick">
        <color indexed="54"/>
      </bottom>
      <diagonal/>
    </border>
    <border>
      <left/>
      <right/>
      <top/>
      <bottom style="medium">
        <color indexed="54"/>
      </bottom>
      <diagonal/>
    </border>
    <border>
      <left style="thin">
        <color indexed="0"/>
      </left>
      <right style="thin">
        <color indexed="0"/>
      </right>
      <top style="thin">
        <color indexed="0"/>
      </top>
      <bottom style="thin">
        <color indexed="0"/>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
      <left/>
      <right style="thin">
        <color indexed="64"/>
      </right>
      <top style="medium">
        <color indexed="64"/>
      </top>
      <bottom style="medium">
        <color indexed="64"/>
      </bottom>
      <diagonal/>
    </border>
    <border>
      <left/>
      <right style="thin">
        <color rgb="FF000000"/>
      </right>
      <top style="thin">
        <color indexed="64"/>
      </top>
      <bottom/>
      <diagonal/>
    </border>
    <border>
      <left style="thin">
        <color rgb="FF000000"/>
      </left>
      <right style="thin">
        <color rgb="FF000000"/>
      </right>
      <top style="thin">
        <color indexed="64"/>
      </top>
      <bottom/>
      <diagonal/>
    </border>
    <border>
      <left style="thin">
        <color rgb="FF000000"/>
      </left>
      <right style="thin">
        <color rgb="FF000000"/>
      </right>
      <top/>
      <bottom style="thin">
        <color indexed="64"/>
      </bottom>
      <diagonal/>
    </border>
    <border>
      <left style="thin">
        <color rgb="FF808080"/>
      </left>
      <right style="thin">
        <color rgb="FF808080"/>
      </right>
      <top/>
      <bottom style="thin">
        <color rgb="FF808080"/>
      </bottom>
      <diagonal/>
    </border>
    <border>
      <left/>
      <right style="thin">
        <color rgb="FF808080"/>
      </right>
      <top/>
      <bottom style="thin">
        <color rgb="FF808080"/>
      </bottom>
      <diagonal/>
    </border>
    <border>
      <left style="thin">
        <color rgb="FF808080"/>
      </left>
      <right/>
      <top/>
      <bottom style="thin">
        <color rgb="FF808080"/>
      </bottom>
      <diagonal/>
    </border>
    <border>
      <left style="thin">
        <color rgb="FF808080"/>
      </left>
      <right style="thin">
        <color rgb="FF808080"/>
      </right>
      <top style="thin">
        <color rgb="FF808080"/>
      </top>
      <bottom style="thin">
        <color rgb="FF808080"/>
      </bottom>
      <diagonal/>
    </border>
  </borders>
  <cellStyleXfs count="50373">
    <xf numFmtId="0" fontId="0" fillId="0" borderId="0"/>
    <xf numFmtId="0" fontId="12" fillId="0" borderId="0" applyNumberFormat="0" applyFill="0" applyBorder="0" applyAlignment="0" applyProtection="0"/>
    <xf numFmtId="0" fontId="8" fillId="0" borderId="0"/>
    <xf numFmtId="0" fontId="8" fillId="0" borderId="0"/>
    <xf numFmtId="0" fontId="18" fillId="0" borderId="0"/>
    <xf numFmtId="164" fontId="14" fillId="0" borderId="0" applyFont="0" applyFill="0" applyBorder="0" applyAlignment="0" applyProtection="0"/>
    <xf numFmtId="0" fontId="8" fillId="0" borderId="0"/>
    <xf numFmtId="0" fontId="7" fillId="0" borderId="0"/>
    <xf numFmtId="0" fontId="7" fillId="0" borderId="0"/>
    <xf numFmtId="0" fontId="7" fillId="0" borderId="0"/>
    <xf numFmtId="0" fontId="14" fillId="0" borderId="0"/>
    <xf numFmtId="164" fontId="7"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0" fontId="5" fillId="0" borderId="0"/>
    <xf numFmtId="0" fontId="5" fillId="0" borderId="0"/>
    <xf numFmtId="0" fontId="5" fillId="0" borderId="0"/>
    <xf numFmtId="164" fontId="5" fillId="0" borderId="0" applyFont="0" applyFill="0" applyBorder="0" applyAlignment="0" applyProtection="0"/>
    <xf numFmtId="164" fontId="18" fillId="0" borderId="0" applyFont="0" applyFill="0" applyBorder="0" applyAlignment="0" applyProtection="0"/>
    <xf numFmtId="164" fontId="14" fillId="0" borderId="0" applyFont="0" applyFill="0" applyBorder="0" applyAlignment="0" applyProtection="0"/>
    <xf numFmtId="0" fontId="5" fillId="0" borderId="0"/>
    <xf numFmtId="0" fontId="5" fillId="0" borderId="0"/>
    <xf numFmtId="0" fontId="14" fillId="0" borderId="0"/>
    <xf numFmtId="0" fontId="14" fillId="0" borderId="0"/>
    <xf numFmtId="0" fontId="4" fillId="0" borderId="0"/>
    <xf numFmtId="0" fontId="4" fillId="0" borderId="0"/>
    <xf numFmtId="0" fontId="4" fillId="0" borderId="0"/>
    <xf numFmtId="0" fontId="18" fillId="0" borderId="0"/>
    <xf numFmtId="0" fontId="81" fillId="58" borderId="0" applyNumberFormat="0" applyBorder="0" applyAlignment="0" applyProtection="0"/>
    <xf numFmtId="0" fontId="81" fillId="59" borderId="0" applyNumberFormat="0" applyBorder="0" applyAlignment="0" applyProtection="0"/>
    <xf numFmtId="0" fontId="82" fillId="60" borderId="0" applyNumberFormat="0" applyBorder="0" applyAlignment="0" applyProtection="0"/>
    <xf numFmtId="0" fontId="82" fillId="61" borderId="0" applyNumberFormat="0" applyBorder="0" applyAlignment="0" applyProtection="0"/>
    <xf numFmtId="0" fontId="82" fillId="62" borderId="0" applyNumberFormat="0" applyBorder="0" applyAlignment="0" applyProtection="0"/>
    <xf numFmtId="0" fontId="82" fillId="63" borderId="0" applyNumberFormat="0" applyBorder="0" applyAlignment="0" applyProtection="0"/>
    <xf numFmtId="0" fontId="82" fillId="64" borderId="0" applyNumberFormat="0" applyBorder="0" applyAlignment="0" applyProtection="0"/>
    <xf numFmtId="0" fontId="82" fillId="65" borderId="0" applyNumberFormat="0" applyBorder="0" applyAlignment="0" applyProtection="0"/>
    <xf numFmtId="0" fontId="81" fillId="66" borderId="0" applyNumberFormat="0" applyBorder="0" applyAlignment="0" applyProtection="0"/>
    <xf numFmtId="0" fontId="81" fillId="67" borderId="0" applyNumberFormat="0" applyBorder="0" applyAlignment="0" applyProtection="0"/>
    <xf numFmtId="0" fontId="82" fillId="68" borderId="0" applyNumberFormat="0" applyBorder="0" applyAlignment="0" applyProtection="0"/>
    <xf numFmtId="0" fontId="82" fillId="61" borderId="0" applyNumberFormat="0" applyBorder="0" applyAlignment="0" applyProtection="0"/>
    <xf numFmtId="0" fontId="82" fillId="66" borderId="0" applyNumberFormat="0" applyBorder="0" applyAlignment="0" applyProtection="0"/>
    <xf numFmtId="0" fontId="82" fillId="69" borderId="0" applyNumberFormat="0" applyBorder="0" applyAlignment="0" applyProtection="0"/>
    <xf numFmtId="0" fontId="82" fillId="68" borderId="0" applyNumberFormat="0" applyBorder="0" applyAlignment="0" applyProtection="0"/>
    <xf numFmtId="0" fontId="82" fillId="70" borderId="0" applyNumberFormat="0" applyBorder="0" applyAlignment="0" applyProtection="0"/>
    <xf numFmtId="0" fontId="81" fillId="58" borderId="0" applyNumberFormat="0" applyBorder="0" applyAlignment="0" applyProtection="0"/>
    <xf numFmtId="0" fontId="81" fillId="71" borderId="0" applyNumberFormat="0" applyBorder="0" applyAlignment="0" applyProtection="0"/>
    <xf numFmtId="0" fontId="81" fillId="68" borderId="0" applyNumberFormat="0" applyBorder="0" applyAlignment="0" applyProtection="0"/>
    <xf numFmtId="0" fontId="81" fillId="61" borderId="0" applyNumberFormat="0" applyBorder="0" applyAlignment="0" applyProtection="0"/>
    <xf numFmtId="0" fontId="81" fillId="66" borderId="0" applyNumberFormat="0" applyBorder="0" applyAlignment="0" applyProtection="0"/>
    <xf numFmtId="0" fontId="81" fillId="69" borderId="0" applyNumberFormat="0" applyBorder="0" applyAlignment="0" applyProtection="0"/>
    <xf numFmtId="0" fontId="81" fillId="68" borderId="0" applyNumberFormat="0" applyBorder="0" applyAlignment="0" applyProtection="0"/>
    <xf numFmtId="0" fontId="81" fillId="70" borderId="0" applyNumberFormat="0" applyBorder="0" applyAlignment="0" applyProtection="0"/>
    <xf numFmtId="0" fontId="83" fillId="64" borderId="0" applyNumberFormat="0" applyBorder="0" applyAlignment="0" applyProtection="0"/>
    <xf numFmtId="0" fontId="83" fillId="68" borderId="0" applyNumberFormat="0" applyBorder="0" applyAlignment="0" applyProtection="0"/>
    <xf numFmtId="0" fontId="84" fillId="72" borderId="0" applyNumberFormat="0" applyBorder="0" applyAlignment="0" applyProtection="0"/>
    <xf numFmtId="0" fontId="83" fillId="73" borderId="0" applyNumberFormat="0" applyBorder="0" applyAlignment="0" applyProtection="0"/>
    <xf numFmtId="0" fontId="83" fillId="65" borderId="0" applyNumberFormat="0" applyBorder="0" applyAlignment="0" applyProtection="0"/>
    <xf numFmtId="0" fontId="84" fillId="74" borderId="0" applyNumberFormat="0" applyBorder="0" applyAlignment="0" applyProtection="0"/>
    <xf numFmtId="0" fontId="83" fillId="75" borderId="0" applyNumberFormat="0" applyBorder="0" applyAlignment="0" applyProtection="0"/>
    <xf numFmtId="0" fontId="83" fillId="60" borderId="0" applyNumberFormat="0" applyBorder="0" applyAlignment="0" applyProtection="0"/>
    <xf numFmtId="0" fontId="84" fillId="69" borderId="0" applyNumberFormat="0" applyBorder="0" applyAlignment="0" applyProtection="0"/>
    <xf numFmtId="0" fontId="83" fillId="60" borderId="0" applyNumberFormat="0" applyBorder="0" applyAlignment="0" applyProtection="0"/>
    <xf numFmtId="0" fontId="83" fillId="69" borderId="0" applyNumberFormat="0" applyBorder="0" applyAlignment="0" applyProtection="0"/>
    <xf numFmtId="0" fontId="84" fillId="69" borderId="0" applyNumberFormat="0" applyBorder="0" applyAlignment="0" applyProtection="0"/>
    <xf numFmtId="0" fontId="83" fillId="64" borderId="0" applyNumberFormat="0" applyBorder="0" applyAlignment="0" applyProtection="0"/>
    <xf numFmtId="0" fontId="83" fillId="68" borderId="0" applyNumberFormat="0" applyBorder="0" applyAlignment="0" applyProtection="0"/>
    <xf numFmtId="0" fontId="84" fillId="68" borderId="0" applyNumberFormat="0" applyBorder="0" applyAlignment="0" applyProtection="0"/>
    <xf numFmtId="0" fontId="83" fillId="62" borderId="0" applyNumberFormat="0" applyBorder="0" applyAlignment="0" applyProtection="0"/>
    <xf numFmtId="0" fontId="83" fillId="65" borderId="0" applyNumberFormat="0" applyBorder="0" applyAlignment="0" applyProtection="0"/>
    <xf numFmtId="0" fontId="84" fillId="70" borderId="0" applyNumberFormat="0" applyBorder="0" applyAlignment="0" applyProtection="0"/>
    <xf numFmtId="0" fontId="85" fillId="63" borderId="68" applyNumberFormat="0" applyAlignment="0" applyProtection="0"/>
    <xf numFmtId="0" fontId="86" fillId="0" borderId="0" applyNumberFormat="0" applyFill="0" applyBorder="0" applyAlignment="0" applyProtection="0"/>
    <xf numFmtId="0" fontId="87" fillId="76" borderId="0" applyNumberFormat="0" applyBorder="0" applyAlignment="0" applyProtection="0"/>
    <xf numFmtId="0" fontId="87" fillId="77" borderId="0" applyNumberFormat="0" applyBorder="0" applyAlignment="0" applyProtection="0"/>
    <xf numFmtId="0" fontId="87" fillId="78" borderId="0" applyNumberFormat="0" applyBorder="0" applyAlignment="0" applyProtection="0"/>
    <xf numFmtId="0" fontId="88" fillId="70" borderId="68" applyNumberFormat="0" applyAlignment="0" applyProtection="0"/>
    <xf numFmtId="0" fontId="89" fillId="63" borderId="70" applyNumberFormat="0" applyAlignment="0" applyProtection="0"/>
    <xf numFmtId="0" fontId="90" fillId="0" borderId="71" applyNumberFormat="0" applyFill="0" applyAlignment="0" applyProtection="0"/>
    <xf numFmtId="0" fontId="91" fillId="79" borderId="0" applyNumberFormat="0" applyBorder="0" applyAlignment="0" applyProtection="0"/>
    <xf numFmtId="0" fontId="92" fillId="70" borderId="0" applyNumberFormat="0" applyBorder="0" applyAlignment="0" applyProtection="0"/>
    <xf numFmtId="0" fontId="93" fillId="0" borderId="0"/>
    <xf numFmtId="0" fontId="94" fillId="0" borderId="0" applyNumberFormat="0" applyFill="0" applyBorder="0" applyAlignment="0" applyProtection="0"/>
    <xf numFmtId="0" fontId="95" fillId="62" borderId="72" applyNumberFormat="0" applyAlignment="0" applyProtection="0"/>
    <xf numFmtId="0" fontId="96" fillId="0" borderId="0" applyNumberFormat="0" applyFill="0" applyBorder="0" applyAlignment="0" applyProtection="0"/>
    <xf numFmtId="0" fontId="97" fillId="74" borderId="69" applyNumberFormat="0" applyAlignment="0" applyProtection="0"/>
    <xf numFmtId="0" fontId="95" fillId="62" borderId="72" applyNumberFormat="0" applyAlignment="0" applyProtection="0"/>
    <xf numFmtId="0" fontId="95" fillId="62" borderId="72" applyNumberFormat="0" applyAlignment="0" applyProtection="0"/>
    <xf numFmtId="0" fontId="98" fillId="0" borderId="73" applyNumberFormat="0" applyFill="0" applyAlignment="0" applyProtection="0"/>
    <xf numFmtId="0" fontId="99" fillId="80" borderId="74" applyNumberFormat="0" applyProtection="0">
      <alignment vertical="center"/>
    </xf>
    <xf numFmtId="0" fontId="100" fillId="80" borderId="74" applyNumberFormat="0" applyProtection="0">
      <alignment vertical="center"/>
    </xf>
    <xf numFmtId="0" fontId="99" fillId="80" borderId="74" applyNumberFormat="0" applyProtection="0">
      <alignment horizontal="left" vertical="center" indent="1"/>
    </xf>
    <xf numFmtId="0" fontId="99" fillId="80" borderId="74" applyNumberFormat="0" applyProtection="0">
      <alignment horizontal="left" vertical="top" indent="1"/>
    </xf>
    <xf numFmtId="0" fontId="99" fillId="60" borderId="0" applyNumberFormat="0" applyProtection="0">
      <alignment horizontal="left" vertical="center" indent="1"/>
    </xf>
    <xf numFmtId="0" fontId="101" fillId="65" borderId="74" applyNumberFormat="0" applyProtection="0">
      <alignment horizontal="right" vertical="center"/>
    </xf>
    <xf numFmtId="0" fontId="101" fillId="61" borderId="74" applyNumberFormat="0" applyProtection="0">
      <alignment horizontal="right" vertical="center"/>
    </xf>
    <xf numFmtId="0" fontId="101" fillId="59" borderId="74" applyNumberFormat="0" applyProtection="0">
      <alignment horizontal="right" vertical="center"/>
    </xf>
    <xf numFmtId="0" fontId="101" fillId="71" borderId="74" applyNumberFormat="0" applyProtection="0">
      <alignment horizontal="right" vertical="center"/>
    </xf>
    <xf numFmtId="0" fontId="101" fillId="81" borderId="74" applyNumberFormat="0" applyProtection="0">
      <alignment horizontal="right" vertical="center"/>
    </xf>
    <xf numFmtId="0" fontId="101" fillId="82" borderId="74" applyNumberFormat="0" applyProtection="0">
      <alignment horizontal="right" vertical="center"/>
    </xf>
    <xf numFmtId="0" fontId="101" fillId="66" borderId="74" applyNumberFormat="0" applyProtection="0">
      <alignment horizontal="right" vertical="center"/>
    </xf>
    <xf numFmtId="0" fontId="101" fillId="79" borderId="74" applyNumberFormat="0" applyProtection="0">
      <alignment horizontal="right" vertical="center"/>
    </xf>
    <xf numFmtId="0" fontId="101" fillId="83" borderId="74" applyNumberFormat="0" applyProtection="0">
      <alignment horizontal="right" vertical="center"/>
    </xf>
    <xf numFmtId="0" fontId="99" fillId="84" borderId="75" applyNumberFormat="0" applyProtection="0">
      <alignment horizontal="left" vertical="center" indent="1"/>
    </xf>
    <xf numFmtId="0" fontId="101" fillId="75" borderId="0" applyNumberFormat="0" applyProtection="0">
      <alignment horizontal="left" vertical="center" indent="1"/>
    </xf>
    <xf numFmtId="0" fontId="102" fillId="68" borderId="0" applyNumberFormat="0" applyProtection="0">
      <alignment horizontal="left" vertical="center" indent="1"/>
    </xf>
    <xf numFmtId="0" fontId="102" fillId="68" borderId="0" applyNumberFormat="0" applyProtection="0">
      <alignment horizontal="left" vertical="center" indent="1"/>
    </xf>
    <xf numFmtId="0" fontId="101" fillId="60" borderId="74" applyNumberFormat="0" applyProtection="0">
      <alignment horizontal="right" vertical="center"/>
    </xf>
    <xf numFmtId="0" fontId="82" fillId="75" borderId="0" applyNumberFormat="0" applyProtection="0">
      <alignment horizontal="left" vertical="center" indent="1"/>
    </xf>
    <xf numFmtId="0" fontId="82" fillId="75" borderId="0" applyNumberFormat="0" applyProtection="0">
      <alignment horizontal="left" vertical="center" indent="1"/>
    </xf>
    <xf numFmtId="0" fontId="82" fillId="60" borderId="0" applyNumberFormat="0" applyProtection="0">
      <alignment horizontal="left" vertical="center" indent="1"/>
    </xf>
    <xf numFmtId="0" fontId="82" fillId="60" borderId="0" applyNumberFormat="0" applyProtection="0">
      <alignment horizontal="left" vertical="center" indent="1"/>
    </xf>
    <xf numFmtId="0" fontId="18" fillId="68" borderId="74" applyNumberFormat="0" applyProtection="0">
      <alignment horizontal="left" vertical="center" indent="1"/>
    </xf>
    <xf numFmtId="0" fontId="18" fillId="68" borderId="74" applyNumberFormat="0" applyProtection="0">
      <alignment horizontal="left" vertical="center" indent="1"/>
    </xf>
    <xf numFmtId="0" fontId="18" fillId="68" borderId="74" applyNumberFormat="0" applyProtection="0">
      <alignment horizontal="left" vertical="top" indent="1"/>
    </xf>
    <xf numFmtId="0" fontId="18" fillId="68" borderId="74" applyNumberFormat="0" applyProtection="0">
      <alignment horizontal="left" vertical="top" indent="1"/>
    </xf>
    <xf numFmtId="0" fontId="18" fillId="60" borderId="74" applyNumberFormat="0" applyProtection="0">
      <alignment horizontal="left" vertical="center" indent="1"/>
    </xf>
    <xf numFmtId="0" fontId="18" fillId="60" borderId="74" applyNumberFormat="0" applyProtection="0">
      <alignment horizontal="left" vertical="center" indent="1"/>
    </xf>
    <xf numFmtId="0" fontId="18" fillId="60" borderId="74" applyNumberFormat="0" applyProtection="0">
      <alignment horizontal="left" vertical="top" indent="1"/>
    </xf>
    <xf numFmtId="0" fontId="18" fillId="60" borderId="74" applyNumberFormat="0" applyProtection="0">
      <alignment horizontal="left" vertical="top" indent="1"/>
    </xf>
    <xf numFmtId="0" fontId="18" fillId="64" borderId="74" applyNumberFormat="0" applyProtection="0">
      <alignment horizontal="left" vertical="center" indent="1"/>
    </xf>
    <xf numFmtId="0" fontId="18" fillId="64" borderId="74" applyNumberFormat="0" applyProtection="0">
      <alignment horizontal="left" vertical="center" indent="1"/>
    </xf>
    <xf numFmtId="0" fontId="18" fillId="64" borderId="74" applyNumberFormat="0" applyProtection="0">
      <alignment horizontal="left" vertical="top" indent="1"/>
    </xf>
    <xf numFmtId="0" fontId="18" fillId="64" borderId="74" applyNumberFormat="0" applyProtection="0">
      <alignment horizontal="left" vertical="top" indent="1"/>
    </xf>
    <xf numFmtId="0" fontId="18" fillId="75" borderId="74" applyNumberFormat="0" applyProtection="0">
      <alignment horizontal="left" vertical="center" indent="1"/>
    </xf>
    <xf numFmtId="0" fontId="18" fillId="75" borderId="74" applyNumberFormat="0" applyProtection="0">
      <alignment horizontal="left" vertical="center" indent="1"/>
    </xf>
    <xf numFmtId="0" fontId="18" fillId="75" borderId="74" applyNumberFormat="0" applyProtection="0">
      <alignment horizontal="left" vertical="top" indent="1"/>
    </xf>
    <xf numFmtId="0" fontId="18" fillId="75" borderId="74" applyNumberFormat="0" applyProtection="0">
      <alignment horizontal="left" vertical="top" indent="1"/>
    </xf>
    <xf numFmtId="0" fontId="18" fillId="63" borderId="76" applyNumberFormat="0">
      <protection locked="0"/>
    </xf>
    <xf numFmtId="0" fontId="18" fillId="63" borderId="76" applyNumberFormat="0">
      <protection locked="0"/>
    </xf>
    <xf numFmtId="0" fontId="101" fillId="62" borderId="74" applyNumberFormat="0" applyProtection="0">
      <alignment vertical="center"/>
    </xf>
    <xf numFmtId="0" fontId="103" fillId="62" borderId="74" applyNumberFormat="0" applyProtection="0">
      <alignment vertical="center"/>
    </xf>
    <xf numFmtId="0" fontId="101" fillId="62" borderId="74" applyNumberFormat="0" applyProtection="0">
      <alignment horizontal="left" vertical="center" indent="1"/>
    </xf>
    <xf numFmtId="0" fontId="101" fillId="62" borderId="74" applyNumberFormat="0" applyProtection="0">
      <alignment horizontal="left" vertical="top" indent="1"/>
    </xf>
    <xf numFmtId="0" fontId="101" fillId="75" borderId="74" applyNumberFormat="0" applyProtection="0">
      <alignment horizontal="right" vertical="center"/>
    </xf>
    <xf numFmtId="0" fontId="103" fillId="75" borderId="74" applyNumberFormat="0" applyProtection="0">
      <alignment horizontal="right" vertical="center"/>
    </xf>
    <xf numFmtId="0" fontId="101" fillId="60" borderId="74" applyNumberFormat="0" applyProtection="0">
      <alignment horizontal="left" vertical="center" indent="1"/>
    </xf>
    <xf numFmtId="0" fontId="101" fillId="60" borderId="74" applyNumberFormat="0" applyProtection="0">
      <alignment horizontal="left" vertical="top" indent="1"/>
    </xf>
    <xf numFmtId="0" fontId="104" fillId="73" borderId="0" applyNumberFormat="0" applyProtection="0">
      <alignment horizontal="left" vertical="center" indent="1"/>
    </xf>
    <xf numFmtId="0" fontId="104" fillId="73" borderId="0" applyNumberFormat="0" applyProtection="0">
      <alignment horizontal="left" vertical="center" indent="1"/>
    </xf>
    <xf numFmtId="0" fontId="105" fillId="75" borderId="74" applyNumberFormat="0" applyProtection="0">
      <alignment horizontal="right" vertical="center"/>
    </xf>
    <xf numFmtId="0" fontId="106" fillId="0" borderId="0" applyNumberFormat="0" applyFill="0" applyBorder="0" applyAlignment="0" applyProtection="0"/>
    <xf numFmtId="0" fontId="107" fillId="85" borderId="0" applyNumberFormat="0" applyBorder="0" applyAlignment="0" applyProtection="0"/>
    <xf numFmtId="0" fontId="108" fillId="0" borderId="77" applyNumberFormat="0" applyFill="0" applyAlignment="0" applyProtection="0"/>
    <xf numFmtId="0" fontId="109" fillId="0" borderId="78" applyNumberFormat="0" applyFill="0" applyAlignment="0" applyProtection="0"/>
    <xf numFmtId="0" fontId="110" fillId="0" borderId="79" applyNumberFormat="0" applyFill="0" applyAlignment="0" applyProtection="0"/>
    <xf numFmtId="0" fontId="110" fillId="0" borderId="0" applyNumberFormat="0" applyFill="0" applyBorder="0" applyAlignment="0" applyProtection="0"/>
    <xf numFmtId="0" fontId="14" fillId="0" borderId="0"/>
    <xf numFmtId="0" fontId="4" fillId="0" borderId="0"/>
    <xf numFmtId="164" fontId="14" fillId="0" borderId="0" applyFont="0" applyFill="0" applyBorder="0" applyAlignment="0" applyProtection="0"/>
    <xf numFmtId="9" fontId="14" fillId="0" borderId="0" applyFont="0" applyFill="0" applyBorder="0" applyAlignment="0" applyProtection="0"/>
    <xf numFmtId="0" fontId="18" fillId="0" borderId="0"/>
    <xf numFmtId="0" fontId="4" fillId="0" borderId="0"/>
    <xf numFmtId="0" fontId="4" fillId="0" borderId="0"/>
    <xf numFmtId="0" fontId="111" fillId="0" borderId="0" applyNumberFormat="0" applyFill="0" applyBorder="0" applyAlignment="0" applyProtection="0">
      <alignment vertical="top"/>
      <protection locked="0"/>
    </xf>
    <xf numFmtId="0" fontId="4" fillId="0" borderId="0"/>
    <xf numFmtId="0" fontId="4" fillId="0" borderId="0"/>
    <xf numFmtId="164" fontId="14" fillId="0" borderId="0" applyFont="0" applyFill="0" applyBorder="0" applyAlignment="0" applyProtection="0"/>
    <xf numFmtId="0" fontId="4" fillId="0" borderId="0"/>
    <xf numFmtId="0" fontId="14" fillId="0" borderId="0"/>
    <xf numFmtId="0" fontId="4" fillId="0" borderId="0"/>
    <xf numFmtId="0" fontId="101" fillId="0" borderId="80" applyBorder="0"/>
    <xf numFmtId="0" fontId="18" fillId="0" borderId="0"/>
    <xf numFmtId="0" fontId="113" fillId="86" borderId="0" applyNumberFormat="0" applyBorder="0" applyAlignment="0" applyProtection="0"/>
    <xf numFmtId="0" fontId="113" fillId="87" borderId="0" applyNumberFormat="0" applyBorder="0" applyAlignment="0" applyProtection="0"/>
    <xf numFmtId="0" fontId="113" fillId="88" borderId="0" applyNumberFormat="0" applyBorder="0" applyAlignment="0" applyProtection="0"/>
    <xf numFmtId="0" fontId="113" fillId="89" borderId="0" applyNumberFormat="0" applyBorder="0" applyAlignment="0" applyProtection="0"/>
    <xf numFmtId="0" fontId="113" fillId="90" borderId="0" applyNumberFormat="0" applyBorder="0" applyAlignment="0" applyProtection="0"/>
    <xf numFmtId="0" fontId="113" fillId="91" borderId="0" applyNumberFormat="0" applyBorder="0" applyAlignment="0" applyProtection="0"/>
    <xf numFmtId="0" fontId="113" fillId="92" borderId="0" applyNumberFormat="0" applyBorder="0" applyAlignment="0" applyProtection="0"/>
    <xf numFmtId="0" fontId="113" fillId="93" borderId="0" applyNumberFormat="0" applyBorder="0" applyAlignment="0" applyProtection="0"/>
    <xf numFmtId="0" fontId="113" fillId="94" borderId="0" applyNumberFormat="0" applyBorder="0" applyAlignment="0" applyProtection="0"/>
    <xf numFmtId="0" fontId="113" fillId="89" borderId="0" applyNumberFormat="0" applyBorder="0" applyAlignment="0" applyProtection="0"/>
    <xf numFmtId="0" fontId="113" fillId="92" borderId="0" applyNumberFormat="0" applyBorder="0" applyAlignment="0" applyProtection="0"/>
    <xf numFmtId="0" fontId="113" fillId="95" borderId="0" applyNumberFormat="0" applyBorder="0" applyAlignment="0" applyProtection="0"/>
    <xf numFmtId="0" fontId="114" fillId="96" borderId="0" applyNumberFormat="0" applyBorder="0" applyAlignment="0" applyProtection="0"/>
    <xf numFmtId="0" fontId="114" fillId="93" borderId="0" applyNumberFormat="0" applyBorder="0" applyAlignment="0" applyProtection="0"/>
    <xf numFmtId="0" fontId="114" fillId="94" borderId="0" applyNumberFormat="0" applyBorder="0" applyAlignment="0" applyProtection="0"/>
    <xf numFmtId="0" fontId="114" fillId="97" borderId="0" applyNumberFormat="0" applyBorder="0" applyAlignment="0" applyProtection="0"/>
    <xf numFmtId="0" fontId="114" fillId="98" borderId="0" applyNumberFormat="0" applyBorder="0" applyAlignment="0" applyProtection="0"/>
    <xf numFmtId="0" fontId="114" fillId="99" borderId="0" applyNumberFormat="0" applyBorder="0" applyAlignment="0" applyProtection="0"/>
    <xf numFmtId="0" fontId="114" fillId="100" borderId="0" applyNumberFormat="0" applyBorder="0" applyAlignment="0" applyProtection="0"/>
    <xf numFmtId="0" fontId="114" fillId="101" borderId="0" applyNumberFormat="0" applyBorder="0" applyAlignment="0" applyProtection="0"/>
    <xf numFmtId="0" fontId="114" fillId="102" borderId="0" applyNumberFormat="0" applyBorder="0" applyAlignment="0" applyProtection="0"/>
    <xf numFmtId="0" fontId="114" fillId="97" borderId="0" applyNumberFormat="0" applyBorder="0" applyAlignment="0" applyProtection="0"/>
    <xf numFmtId="0" fontId="114" fillId="98" borderId="0" applyNumberFormat="0" applyBorder="0" applyAlignment="0" applyProtection="0"/>
    <xf numFmtId="0" fontId="114" fillId="103" borderId="0" applyNumberFormat="0" applyBorder="0" applyAlignment="0" applyProtection="0"/>
    <xf numFmtId="0" fontId="115" fillId="87" borderId="0" applyNumberFormat="0" applyBorder="0" applyAlignment="0" applyProtection="0"/>
    <xf numFmtId="0" fontId="116" fillId="104" borderId="68" applyNumberFormat="0" applyAlignment="0" applyProtection="0"/>
    <xf numFmtId="0" fontId="117" fillId="105" borderId="69" applyNumberFormat="0" applyAlignment="0" applyProtection="0"/>
    <xf numFmtId="0" fontId="118" fillId="0" borderId="0" applyNumberFormat="0" applyFill="0" applyBorder="0" applyAlignment="0" applyProtection="0"/>
    <xf numFmtId="0" fontId="119" fillId="88" borderId="0" applyNumberFormat="0" applyBorder="0" applyAlignment="0" applyProtection="0"/>
    <xf numFmtId="0" fontId="120" fillId="0" borderId="81" applyNumberFormat="0" applyFill="0" applyAlignment="0" applyProtection="0"/>
    <xf numFmtId="0" fontId="121" fillId="0" borderId="82" applyNumberFormat="0" applyFill="0" applyAlignment="0" applyProtection="0"/>
    <xf numFmtId="0" fontId="122" fillId="0" borderId="83" applyNumberFormat="0" applyFill="0" applyAlignment="0" applyProtection="0"/>
    <xf numFmtId="0" fontId="122" fillId="0" borderId="0" applyNumberFormat="0" applyFill="0" applyBorder="0" applyAlignment="0" applyProtection="0"/>
    <xf numFmtId="0" fontId="123" fillId="91" borderId="68" applyNumberFormat="0" applyAlignment="0" applyProtection="0"/>
    <xf numFmtId="0" fontId="124" fillId="0" borderId="84" applyNumberFormat="0" applyFill="0" applyAlignment="0" applyProtection="0"/>
    <xf numFmtId="0" fontId="125" fillId="106" borderId="0" applyNumberFormat="0" applyBorder="0" applyAlignment="0" applyProtection="0"/>
    <xf numFmtId="0" fontId="126" fillId="107" borderId="72" applyNumberFormat="0" applyFont="0" applyAlignment="0" applyProtection="0"/>
    <xf numFmtId="0" fontId="127" fillId="104" borderId="70" applyNumberFormat="0" applyAlignment="0" applyProtection="0"/>
    <xf numFmtId="0" fontId="128" fillId="0" borderId="0" applyNumberFormat="0" applyFill="0" applyBorder="0" applyAlignment="0" applyProtection="0"/>
    <xf numFmtId="0" fontId="129" fillId="0" borderId="85" applyNumberFormat="0" applyFill="0" applyAlignment="0" applyProtection="0"/>
    <xf numFmtId="0" fontId="130" fillId="0" borderId="0" applyNumberFormat="0" applyFill="0" applyBorder="0" applyAlignment="0" applyProtection="0"/>
    <xf numFmtId="0" fontId="85" fillId="63" borderId="68" applyNumberFormat="0" applyAlignment="0" applyProtection="0"/>
    <xf numFmtId="0" fontId="88" fillId="70" borderId="68" applyNumberFormat="0" applyAlignment="0" applyProtection="0"/>
    <xf numFmtId="0" fontId="89" fillId="63" borderId="70" applyNumberFormat="0" applyAlignment="0" applyProtection="0"/>
    <xf numFmtId="0" fontId="90" fillId="0" borderId="71" applyNumberFormat="0" applyFill="0" applyAlignment="0" applyProtection="0"/>
    <xf numFmtId="0" fontId="93" fillId="0" borderId="0"/>
    <xf numFmtId="0" fontId="95" fillId="62" borderId="72" applyNumberFormat="0" applyAlignment="0" applyProtection="0"/>
    <xf numFmtId="0" fontId="95" fillId="62" borderId="72" applyNumberFormat="0" applyAlignment="0" applyProtection="0"/>
    <xf numFmtId="0" fontId="95" fillId="62" borderId="72" applyNumberFormat="0" applyAlignment="0" applyProtection="0"/>
    <xf numFmtId="0" fontId="99" fillId="80" borderId="74" applyNumberFormat="0" applyProtection="0">
      <alignment vertical="center"/>
    </xf>
    <xf numFmtId="0" fontId="100" fillId="80" borderId="74" applyNumberFormat="0" applyProtection="0">
      <alignment vertical="center"/>
    </xf>
    <xf numFmtId="0" fontId="99" fillId="80" borderId="74" applyNumberFormat="0" applyProtection="0">
      <alignment horizontal="left" vertical="center" indent="1"/>
    </xf>
    <xf numFmtId="0" fontId="99" fillId="80" borderId="74" applyNumberFormat="0" applyProtection="0">
      <alignment horizontal="left" vertical="top" indent="1"/>
    </xf>
    <xf numFmtId="0" fontId="101" fillId="65" borderId="74" applyNumberFormat="0" applyProtection="0">
      <alignment horizontal="right" vertical="center"/>
    </xf>
    <xf numFmtId="0" fontId="101" fillId="61" borderId="74" applyNumberFormat="0" applyProtection="0">
      <alignment horizontal="right" vertical="center"/>
    </xf>
    <xf numFmtId="0" fontId="101" fillId="59" borderId="74" applyNumberFormat="0" applyProtection="0">
      <alignment horizontal="right" vertical="center"/>
    </xf>
    <xf numFmtId="0" fontId="101" fillId="71" borderId="74" applyNumberFormat="0" applyProtection="0">
      <alignment horizontal="right" vertical="center"/>
    </xf>
    <xf numFmtId="0" fontId="101" fillId="81" borderId="74" applyNumberFormat="0" applyProtection="0">
      <alignment horizontal="right" vertical="center"/>
    </xf>
    <xf numFmtId="0" fontId="101" fillId="82" borderId="74" applyNumberFormat="0" applyProtection="0">
      <alignment horizontal="right" vertical="center"/>
    </xf>
    <xf numFmtId="0" fontId="101" fillId="66" borderId="74" applyNumberFormat="0" applyProtection="0">
      <alignment horizontal="right" vertical="center"/>
    </xf>
    <xf numFmtId="0" fontId="101" fillId="79" borderId="74" applyNumberFormat="0" applyProtection="0">
      <alignment horizontal="right" vertical="center"/>
    </xf>
    <xf numFmtId="0" fontId="101" fillId="83" borderId="74" applyNumberFormat="0" applyProtection="0">
      <alignment horizontal="right" vertical="center"/>
    </xf>
    <xf numFmtId="0" fontId="101" fillId="60" borderId="74" applyNumberFormat="0" applyProtection="0">
      <alignment horizontal="right" vertical="center"/>
    </xf>
    <xf numFmtId="0" fontId="18" fillId="68" borderId="74" applyNumberFormat="0" applyProtection="0">
      <alignment horizontal="left" vertical="center" indent="1"/>
    </xf>
    <xf numFmtId="0" fontId="18" fillId="68" borderId="74" applyNumberFormat="0" applyProtection="0">
      <alignment horizontal="left" vertical="center" indent="1"/>
    </xf>
    <xf numFmtId="0" fontId="18" fillId="68" borderId="74" applyNumberFormat="0" applyProtection="0">
      <alignment horizontal="left" vertical="top" indent="1"/>
    </xf>
    <xf numFmtId="0" fontId="18" fillId="68" borderId="74" applyNumberFormat="0" applyProtection="0">
      <alignment horizontal="left" vertical="top" indent="1"/>
    </xf>
    <xf numFmtId="0" fontId="18" fillId="60" borderId="74" applyNumberFormat="0" applyProtection="0">
      <alignment horizontal="left" vertical="center" indent="1"/>
    </xf>
    <xf numFmtId="0" fontId="18" fillId="60" borderId="74" applyNumberFormat="0" applyProtection="0">
      <alignment horizontal="left" vertical="center" indent="1"/>
    </xf>
    <xf numFmtId="0" fontId="18" fillId="60" borderId="74" applyNumberFormat="0" applyProtection="0">
      <alignment horizontal="left" vertical="top" indent="1"/>
    </xf>
    <xf numFmtId="0" fontId="18" fillId="60" borderId="74" applyNumberFormat="0" applyProtection="0">
      <alignment horizontal="left" vertical="top" indent="1"/>
    </xf>
    <xf numFmtId="0" fontId="18" fillId="64" borderId="74" applyNumberFormat="0" applyProtection="0">
      <alignment horizontal="left" vertical="center" indent="1"/>
    </xf>
    <xf numFmtId="0" fontId="18" fillId="64" borderId="74" applyNumberFormat="0" applyProtection="0">
      <alignment horizontal="left" vertical="center" indent="1"/>
    </xf>
    <xf numFmtId="0" fontId="18" fillId="64" borderId="74" applyNumberFormat="0" applyProtection="0">
      <alignment horizontal="left" vertical="top" indent="1"/>
    </xf>
    <xf numFmtId="0" fontId="18" fillId="64" borderId="74" applyNumberFormat="0" applyProtection="0">
      <alignment horizontal="left" vertical="top" indent="1"/>
    </xf>
    <xf numFmtId="0" fontId="18" fillId="75" borderId="74" applyNumberFormat="0" applyProtection="0">
      <alignment horizontal="left" vertical="center" indent="1"/>
    </xf>
    <xf numFmtId="0" fontId="18" fillId="75" borderId="74" applyNumberFormat="0" applyProtection="0">
      <alignment horizontal="left" vertical="center" indent="1"/>
    </xf>
    <xf numFmtId="0" fontId="18" fillId="75" borderId="74" applyNumberFormat="0" applyProtection="0">
      <alignment horizontal="left" vertical="top" indent="1"/>
    </xf>
    <xf numFmtId="0" fontId="18" fillId="75" borderId="74" applyNumberFormat="0" applyProtection="0">
      <alignment horizontal="left" vertical="top" indent="1"/>
    </xf>
    <xf numFmtId="0" fontId="18" fillId="63" borderId="76" applyNumberFormat="0">
      <protection locked="0"/>
    </xf>
    <xf numFmtId="0" fontId="18" fillId="63" borderId="76" applyNumberFormat="0">
      <protection locked="0"/>
    </xf>
    <xf numFmtId="0" fontId="101" fillId="62" borderId="74" applyNumberFormat="0" applyProtection="0">
      <alignment vertical="center"/>
    </xf>
    <xf numFmtId="0" fontId="103" fillId="62" borderId="74" applyNumberFormat="0" applyProtection="0">
      <alignment vertical="center"/>
    </xf>
    <xf numFmtId="0" fontId="101" fillId="62" borderId="74" applyNumberFormat="0" applyProtection="0">
      <alignment horizontal="left" vertical="center" indent="1"/>
    </xf>
    <xf numFmtId="0" fontId="101" fillId="62" borderId="74" applyNumberFormat="0" applyProtection="0">
      <alignment horizontal="left" vertical="top" indent="1"/>
    </xf>
    <xf numFmtId="0" fontId="101" fillId="75" borderId="74" applyNumberFormat="0" applyProtection="0">
      <alignment horizontal="right" vertical="center"/>
    </xf>
    <xf numFmtId="0" fontId="103" fillId="75" borderId="74" applyNumberFormat="0" applyProtection="0">
      <alignment horizontal="right" vertical="center"/>
    </xf>
    <xf numFmtId="0" fontId="101" fillId="60" borderId="74" applyNumberFormat="0" applyProtection="0">
      <alignment horizontal="left" vertical="center" indent="1"/>
    </xf>
    <xf numFmtId="0" fontId="101" fillId="60" borderId="74" applyNumberFormat="0" applyProtection="0">
      <alignment horizontal="left" vertical="top" indent="1"/>
    </xf>
    <xf numFmtId="0" fontId="105" fillId="75" borderId="74" applyNumberFormat="0" applyProtection="0">
      <alignment horizontal="right" vertical="center"/>
    </xf>
    <xf numFmtId="0" fontId="131" fillId="0" borderId="0"/>
    <xf numFmtId="0" fontId="132" fillId="0" borderId="0"/>
    <xf numFmtId="0" fontId="133" fillId="0" borderId="0"/>
    <xf numFmtId="4" fontId="134" fillId="0" borderId="0" applyNumberFormat="0" applyProtection="0">
      <alignment horizontal="left" wrapText="1" indent="1" shrinkToFit="1"/>
    </xf>
    <xf numFmtId="0" fontId="4" fillId="0" borderId="0"/>
    <xf numFmtId="0" fontId="131" fillId="0" borderId="0"/>
    <xf numFmtId="0" fontId="135" fillId="0" borderId="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14" fillId="0" borderId="0"/>
    <xf numFmtId="0" fontId="18" fillId="0" borderId="0"/>
    <xf numFmtId="0" fontId="4" fillId="0" borderId="0"/>
    <xf numFmtId="0" fontId="4" fillId="0" borderId="0"/>
    <xf numFmtId="9" fontId="4" fillId="0" borderId="0" applyFont="0" applyFill="0" applyBorder="0" applyAlignment="0" applyProtection="0"/>
    <xf numFmtId="0" fontId="18" fillId="0" borderId="0"/>
    <xf numFmtId="0" fontId="18" fillId="0" borderId="0"/>
    <xf numFmtId="164" fontId="18" fillId="0" borderId="0" applyFont="0" applyFill="0" applyBorder="0" applyAlignment="0" applyProtection="0"/>
    <xf numFmtId="0" fontId="136" fillId="0" borderId="0"/>
    <xf numFmtId="0" fontId="18" fillId="0" borderId="0"/>
    <xf numFmtId="0" fontId="18" fillId="0" borderId="0"/>
    <xf numFmtId="0" fontId="4" fillId="0" borderId="0"/>
    <xf numFmtId="0" fontId="18" fillId="0" borderId="0"/>
    <xf numFmtId="0" fontId="14" fillId="0" borderId="0"/>
    <xf numFmtId="0" fontId="4" fillId="0" borderId="0"/>
    <xf numFmtId="0" fontId="129" fillId="0" borderId="85" applyNumberFormat="0" applyFill="0" applyAlignment="0" applyProtection="0"/>
    <xf numFmtId="0" fontId="4"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4" fillId="0" borderId="0"/>
    <xf numFmtId="164" fontId="18" fillId="0" borderId="0" applyFont="0" applyFill="0" applyBorder="0" applyAlignment="0" applyProtection="0"/>
    <xf numFmtId="0" fontId="18" fillId="0" borderId="0"/>
    <xf numFmtId="0" fontId="18" fillId="0" borderId="0"/>
    <xf numFmtId="0" fontId="4" fillId="0" borderId="0"/>
    <xf numFmtId="0" fontId="113"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82"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113" fillId="86"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82"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7"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82"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82"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82"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90"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82" fillId="91"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104"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82"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82"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3"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82"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94"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82"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89"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82"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82"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3" fillId="95" borderId="0" applyNumberFormat="0" applyBorder="0" applyAlignment="0" applyProtection="0"/>
    <xf numFmtId="0" fontId="114" fillId="96" borderId="0" applyNumberFormat="0" applyBorder="0" applyAlignment="0" applyProtection="0"/>
    <xf numFmtId="0" fontId="114" fillId="96" borderId="0" applyNumberFormat="0" applyBorder="0" applyAlignment="0" applyProtection="0"/>
    <xf numFmtId="0" fontId="114" fillId="96" borderId="0" applyNumberFormat="0" applyBorder="0" applyAlignment="0" applyProtection="0"/>
    <xf numFmtId="0" fontId="114" fillId="96" borderId="0" applyNumberFormat="0" applyBorder="0" applyAlignment="0" applyProtection="0"/>
    <xf numFmtId="0" fontId="114" fillId="96" borderId="0" applyNumberFormat="0" applyBorder="0" applyAlignment="0" applyProtection="0"/>
    <xf numFmtId="0" fontId="114" fillId="96" borderId="0" applyNumberFormat="0" applyBorder="0" applyAlignment="0" applyProtection="0"/>
    <xf numFmtId="0" fontId="114" fillId="96" borderId="0" applyNumberFormat="0" applyBorder="0" applyAlignment="0" applyProtection="0"/>
    <xf numFmtId="0" fontId="114" fillId="96" borderId="0" applyNumberFormat="0" applyBorder="0" applyAlignment="0" applyProtection="0"/>
    <xf numFmtId="0" fontId="114" fillId="96" borderId="0" applyNumberFormat="0" applyBorder="0" applyAlignment="0" applyProtection="0"/>
    <xf numFmtId="0" fontId="114" fillId="96" borderId="0" applyNumberFormat="0" applyBorder="0" applyAlignment="0" applyProtection="0"/>
    <xf numFmtId="0" fontId="114" fillId="96" borderId="0" applyNumberFormat="0" applyBorder="0" applyAlignment="0" applyProtection="0"/>
    <xf numFmtId="0" fontId="114" fillId="96" borderId="0" applyNumberFormat="0" applyBorder="0" applyAlignment="0" applyProtection="0"/>
    <xf numFmtId="0" fontId="81" fillId="96" borderId="0" applyNumberFormat="0" applyBorder="0" applyAlignment="0" applyProtection="0"/>
    <xf numFmtId="0" fontId="114" fillId="96" borderId="0" applyNumberFormat="0" applyBorder="0" applyAlignment="0" applyProtection="0"/>
    <xf numFmtId="0" fontId="114" fillId="96" borderId="0" applyNumberFormat="0" applyBorder="0" applyAlignment="0" applyProtection="0"/>
    <xf numFmtId="0" fontId="114" fillId="96" borderId="0" applyNumberFormat="0" applyBorder="0" applyAlignment="0" applyProtection="0"/>
    <xf numFmtId="0" fontId="114" fillId="96" borderId="0" applyNumberFormat="0" applyBorder="0" applyAlignment="0" applyProtection="0"/>
    <xf numFmtId="0" fontId="114" fillId="96" borderId="0" applyNumberFormat="0" applyBorder="0" applyAlignment="0" applyProtection="0"/>
    <xf numFmtId="0" fontId="114" fillId="96" borderId="0" applyNumberFormat="0" applyBorder="0" applyAlignment="0" applyProtection="0"/>
    <xf numFmtId="0" fontId="114" fillId="96" borderId="0" applyNumberFormat="0" applyBorder="0" applyAlignment="0" applyProtection="0"/>
    <xf numFmtId="0" fontId="114" fillId="93" borderId="0" applyNumberFormat="0" applyBorder="0" applyAlignment="0" applyProtection="0"/>
    <xf numFmtId="0" fontId="114" fillId="93" borderId="0" applyNumberFormat="0" applyBorder="0" applyAlignment="0" applyProtection="0"/>
    <xf numFmtId="0" fontId="114" fillId="93" borderId="0" applyNumberFormat="0" applyBorder="0" applyAlignment="0" applyProtection="0"/>
    <xf numFmtId="0" fontId="114" fillId="93" borderId="0" applyNumberFormat="0" applyBorder="0" applyAlignment="0" applyProtection="0"/>
    <xf numFmtId="0" fontId="114" fillId="93" borderId="0" applyNumberFormat="0" applyBorder="0" applyAlignment="0" applyProtection="0"/>
    <xf numFmtId="0" fontId="114" fillId="93" borderId="0" applyNumberFormat="0" applyBorder="0" applyAlignment="0" applyProtection="0"/>
    <xf numFmtId="0" fontId="114" fillId="93" borderId="0" applyNumberFormat="0" applyBorder="0" applyAlignment="0" applyProtection="0"/>
    <xf numFmtId="0" fontId="114" fillId="93" borderId="0" applyNumberFormat="0" applyBorder="0" applyAlignment="0" applyProtection="0"/>
    <xf numFmtId="0" fontId="114" fillId="93" borderId="0" applyNumberFormat="0" applyBorder="0" applyAlignment="0" applyProtection="0"/>
    <xf numFmtId="0" fontId="114" fillId="93" borderId="0" applyNumberFormat="0" applyBorder="0" applyAlignment="0" applyProtection="0"/>
    <xf numFmtId="0" fontId="114" fillId="93" borderId="0" applyNumberFormat="0" applyBorder="0" applyAlignment="0" applyProtection="0"/>
    <xf numFmtId="0" fontId="114" fillId="93" borderId="0" applyNumberFormat="0" applyBorder="0" applyAlignment="0" applyProtection="0"/>
    <xf numFmtId="0" fontId="81" fillId="93" borderId="0" applyNumberFormat="0" applyBorder="0" applyAlignment="0" applyProtection="0"/>
    <xf numFmtId="0" fontId="114" fillId="93" borderId="0" applyNumberFormat="0" applyBorder="0" applyAlignment="0" applyProtection="0"/>
    <xf numFmtId="0" fontId="114" fillId="93" borderId="0" applyNumberFormat="0" applyBorder="0" applyAlignment="0" applyProtection="0"/>
    <xf numFmtId="0" fontId="114" fillId="93" borderId="0" applyNumberFormat="0" applyBorder="0" applyAlignment="0" applyProtection="0"/>
    <xf numFmtId="0" fontId="114" fillId="93" borderId="0" applyNumberFormat="0" applyBorder="0" applyAlignment="0" applyProtection="0"/>
    <xf numFmtId="0" fontId="114" fillId="93" borderId="0" applyNumberFormat="0" applyBorder="0" applyAlignment="0" applyProtection="0"/>
    <xf numFmtId="0" fontId="114" fillId="93" borderId="0" applyNumberFormat="0" applyBorder="0" applyAlignment="0" applyProtection="0"/>
    <xf numFmtId="0" fontId="114" fillId="93" borderId="0" applyNumberFormat="0" applyBorder="0" applyAlignment="0" applyProtection="0"/>
    <xf numFmtId="0" fontId="114" fillId="94" borderId="0" applyNumberFormat="0" applyBorder="0" applyAlignment="0" applyProtection="0"/>
    <xf numFmtId="0" fontId="114" fillId="94" borderId="0" applyNumberFormat="0" applyBorder="0" applyAlignment="0" applyProtection="0"/>
    <xf numFmtId="0" fontId="114" fillId="94" borderId="0" applyNumberFormat="0" applyBorder="0" applyAlignment="0" applyProtection="0"/>
    <xf numFmtId="0" fontId="114" fillId="94" borderId="0" applyNumberFormat="0" applyBorder="0" applyAlignment="0" applyProtection="0"/>
    <xf numFmtId="0" fontId="114" fillId="94" borderId="0" applyNumberFormat="0" applyBorder="0" applyAlignment="0" applyProtection="0"/>
    <xf numFmtId="0" fontId="114" fillId="94" borderId="0" applyNumberFormat="0" applyBorder="0" applyAlignment="0" applyProtection="0"/>
    <xf numFmtId="0" fontId="114" fillId="94" borderId="0" applyNumberFormat="0" applyBorder="0" applyAlignment="0" applyProtection="0"/>
    <xf numFmtId="0" fontId="114" fillId="94" borderId="0" applyNumberFormat="0" applyBorder="0" applyAlignment="0" applyProtection="0"/>
    <xf numFmtId="0" fontId="114" fillId="94" borderId="0" applyNumberFormat="0" applyBorder="0" applyAlignment="0" applyProtection="0"/>
    <xf numFmtId="0" fontId="114" fillId="94" borderId="0" applyNumberFormat="0" applyBorder="0" applyAlignment="0" applyProtection="0"/>
    <xf numFmtId="0" fontId="114" fillId="94" borderId="0" applyNumberFormat="0" applyBorder="0" applyAlignment="0" applyProtection="0"/>
    <xf numFmtId="0" fontId="114" fillId="94" borderId="0" applyNumberFormat="0" applyBorder="0" applyAlignment="0" applyProtection="0"/>
    <xf numFmtId="0" fontId="81" fillId="94" borderId="0" applyNumberFormat="0" applyBorder="0" applyAlignment="0" applyProtection="0"/>
    <xf numFmtId="0" fontId="114" fillId="94" borderId="0" applyNumberFormat="0" applyBorder="0" applyAlignment="0" applyProtection="0"/>
    <xf numFmtId="0" fontId="114" fillId="94" borderId="0" applyNumberFormat="0" applyBorder="0" applyAlignment="0" applyProtection="0"/>
    <xf numFmtId="0" fontId="114" fillId="94" borderId="0" applyNumberFormat="0" applyBorder="0" applyAlignment="0" applyProtection="0"/>
    <xf numFmtId="0" fontId="114" fillId="94" borderId="0" applyNumberFormat="0" applyBorder="0" applyAlignment="0" applyProtection="0"/>
    <xf numFmtId="0" fontId="114" fillId="94" borderId="0" applyNumberFormat="0" applyBorder="0" applyAlignment="0" applyProtection="0"/>
    <xf numFmtId="0" fontId="114" fillId="94" borderId="0" applyNumberFormat="0" applyBorder="0" applyAlignment="0" applyProtection="0"/>
    <xf numFmtId="0" fontId="114" fillId="94"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81"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81"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9" borderId="0" applyNumberFormat="0" applyBorder="0" applyAlignment="0" applyProtection="0"/>
    <xf numFmtId="0" fontId="114" fillId="99" borderId="0" applyNumberFormat="0" applyBorder="0" applyAlignment="0" applyProtection="0"/>
    <xf numFmtId="0" fontId="114" fillId="99" borderId="0" applyNumberFormat="0" applyBorder="0" applyAlignment="0" applyProtection="0"/>
    <xf numFmtId="0" fontId="114" fillId="99" borderId="0" applyNumberFormat="0" applyBorder="0" applyAlignment="0" applyProtection="0"/>
    <xf numFmtId="0" fontId="114" fillId="99" borderId="0" applyNumberFormat="0" applyBorder="0" applyAlignment="0" applyProtection="0"/>
    <xf numFmtId="0" fontId="114" fillId="99" borderId="0" applyNumberFormat="0" applyBorder="0" applyAlignment="0" applyProtection="0"/>
    <xf numFmtId="0" fontId="114" fillId="99" borderId="0" applyNumberFormat="0" applyBorder="0" applyAlignment="0" applyProtection="0"/>
    <xf numFmtId="0" fontId="114" fillId="99" borderId="0" applyNumberFormat="0" applyBorder="0" applyAlignment="0" applyProtection="0"/>
    <xf numFmtId="0" fontId="114" fillId="99" borderId="0" applyNumberFormat="0" applyBorder="0" applyAlignment="0" applyProtection="0"/>
    <xf numFmtId="0" fontId="114" fillId="99" borderId="0" applyNumberFormat="0" applyBorder="0" applyAlignment="0" applyProtection="0"/>
    <xf numFmtId="0" fontId="114" fillId="99" borderId="0" applyNumberFormat="0" applyBorder="0" applyAlignment="0" applyProtection="0"/>
    <xf numFmtId="0" fontId="114" fillId="99" borderId="0" applyNumberFormat="0" applyBorder="0" applyAlignment="0" applyProtection="0"/>
    <xf numFmtId="0" fontId="81" fillId="99" borderId="0" applyNumberFormat="0" applyBorder="0" applyAlignment="0" applyProtection="0"/>
    <xf numFmtId="0" fontId="114" fillId="99" borderId="0" applyNumberFormat="0" applyBorder="0" applyAlignment="0" applyProtection="0"/>
    <xf numFmtId="0" fontId="114" fillId="99" borderId="0" applyNumberFormat="0" applyBorder="0" applyAlignment="0" applyProtection="0"/>
    <xf numFmtId="0" fontId="114" fillId="99" borderId="0" applyNumberFormat="0" applyBorder="0" applyAlignment="0" applyProtection="0"/>
    <xf numFmtId="0" fontId="114" fillId="99" borderId="0" applyNumberFormat="0" applyBorder="0" applyAlignment="0" applyProtection="0"/>
    <xf numFmtId="0" fontId="114" fillId="99" borderId="0" applyNumberFormat="0" applyBorder="0" applyAlignment="0" applyProtection="0"/>
    <xf numFmtId="0" fontId="114" fillId="99" borderId="0" applyNumberFormat="0" applyBorder="0" applyAlignment="0" applyProtection="0"/>
    <xf numFmtId="0" fontId="114" fillId="99" borderId="0" applyNumberFormat="0" applyBorder="0" applyAlignment="0" applyProtection="0"/>
    <xf numFmtId="0" fontId="114" fillId="100" borderId="0" applyNumberFormat="0" applyBorder="0" applyAlignment="0" applyProtection="0"/>
    <xf numFmtId="0" fontId="114" fillId="100" borderId="0" applyNumberFormat="0" applyBorder="0" applyAlignment="0" applyProtection="0"/>
    <xf numFmtId="0" fontId="114" fillId="100" borderId="0" applyNumberFormat="0" applyBorder="0" applyAlignment="0" applyProtection="0"/>
    <xf numFmtId="0" fontId="114" fillId="100" borderId="0" applyNumberFormat="0" applyBorder="0" applyAlignment="0" applyProtection="0"/>
    <xf numFmtId="0" fontId="114" fillId="100" borderId="0" applyNumberFormat="0" applyBorder="0" applyAlignment="0" applyProtection="0"/>
    <xf numFmtId="0" fontId="114" fillId="100" borderId="0" applyNumberFormat="0" applyBorder="0" applyAlignment="0" applyProtection="0"/>
    <xf numFmtId="0" fontId="114" fillId="100" borderId="0" applyNumberFormat="0" applyBorder="0" applyAlignment="0" applyProtection="0"/>
    <xf numFmtId="0" fontId="114" fillId="100" borderId="0" applyNumberFormat="0" applyBorder="0" applyAlignment="0" applyProtection="0"/>
    <xf numFmtId="0" fontId="114" fillId="100" borderId="0" applyNumberFormat="0" applyBorder="0" applyAlignment="0" applyProtection="0"/>
    <xf numFmtId="0" fontId="114" fillId="100" borderId="0" applyNumberFormat="0" applyBorder="0" applyAlignment="0" applyProtection="0"/>
    <xf numFmtId="0" fontId="114" fillId="100" borderId="0" applyNumberFormat="0" applyBorder="0" applyAlignment="0" applyProtection="0"/>
    <xf numFmtId="0" fontId="114" fillId="100" borderId="0" applyNumberFormat="0" applyBorder="0" applyAlignment="0" applyProtection="0"/>
    <xf numFmtId="0" fontId="81" fillId="100" borderId="0" applyNumberFormat="0" applyBorder="0" applyAlignment="0" applyProtection="0"/>
    <xf numFmtId="0" fontId="114" fillId="100" borderId="0" applyNumberFormat="0" applyBorder="0" applyAlignment="0" applyProtection="0"/>
    <xf numFmtId="0" fontId="114" fillId="100" borderId="0" applyNumberFormat="0" applyBorder="0" applyAlignment="0" applyProtection="0"/>
    <xf numFmtId="0" fontId="114" fillId="100" borderId="0" applyNumberFormat="0" applyBorder="0" applyAlignment="0" applyProtection="0"/>
    <xf numFmtId="0" fontId="114" fillId="100" borderId="0" applyNumberFormat="0" applyBorder="0" applyAlignment="0" applyProtection="0"/>
    <xf numFmtId="0" fontId="114" fillId="100" borderId="0" applyNumberFormat="0" applyBorder="0" applyAlignment="0" applyProtection="0"/>
    <xf numFmtId="0" fontId="114" fillId="100" borderId="0" applyNumberFormat="0" applyBorder="0" applyAlignment="0" applyProtection="0"/>
    <xf numFmtId="0" fontId="114" fillId="100" borderId="0" applyNumberFormat="0" applyBorder="0" applyAlignment="0" applyProtection="0"/>
    <xf numFmtId="0" fontId="114" fillId="101" borderId="0" applyNumberFormat="0" applyBorder="0" applyAlignment="0" applyProtection="0"/>
    <xf numFmtId="0" fontId="114" fillId="101" borderId="0" applyNumberFormat="0" applyBorder="0" applyAlignment="0" applyProtection="0"/>
    <xf numFmtId="0" fontId="114" fillId="101" borderId="0" applyNumberFormat="0" applyBorder="0" applyAlignment="0" applyProtection="0"/>
    <xf numFmtId="0" fontId="114" fillId="101" borderId="0" applyNumberFormat="0" applyBorder="0" applyAlignment="0" applyProtection="0"/>
    <xf numFmtId="0" fontId="114" fillId="101" borderId="0" applyNumberFormat="0" applyBorder="0" applyAlignment="0" applyProtection="0"/>
    <xf numFmtId="0" fontId="114" fillId="101" borderId="0" applyNumberFormat="0" applyBorder="0" applyAlignment="0" applyProtection="0"/>
    <xf numFmtId="0" fontId="114" fillId="101" borderId="0" applyNumberFormat="0" applyBorder="0" applyAlignment="0" applyProtection="0"/>
    <xf numFmtId="0" fontId="114" fillId="101" borderId="0" applyNumberFormat="0" applyBorder="0" applyAlignment="0" applyProtection="0"/>
    <xf numFmtId="0" fontId="114" fillId="101" borderId="0" applyNumberFormat="0" applyBorder="0" applyAlignment="0" applyProtection="0"/>
    <xf numFmtId="0" fontId="114" fillId="101" borderId="0" applyNumberFormat="0" applyBorder="0" applyAlignment="0" applyProtection="0"/>
    <xf numFmtId="0" fontId="114" fillId="101" borderId="0" applyNumberFormat="0" applyBorder="0" applyAlignment="0" applyProtection="0"/>
    <xf numFmtId="0" fontId="114" fillId="101" borderId="0" applyNumberFormat="0" applyBorder="0" applyAlignment="0" applyProtection="0"/>
    <xf numFmtId="0" fontId="81" fillId="101" borderId="0" applyNumberFormat="0" applyBorder="0" applyAlignment="0" applyProtection="0"/>
    <xf numFmtId="0" fontId="114" fillId="101" borderId="0" applyNumberFormat="0" applyBorder="0" applyAlignment="0" applyProtection="0"/>
    <xf numFmtId="0" fontId="114" fillId="101" borderId="0" applyNumberFormat="0" applyBorder="0" applyAlignment="0" applyProtection="0"/>
    <xf numFmtId="0" fontId="114" fillId="101" borderId="0" applyNumberFormat="0" applyBorder="0" applyAlignment="0" applyProtection="0"/>
    <xf numFmtId="0" fontId="114" fillId="101" borderId="0" applyNumberFormat="0" applyBorder="0" applyAlignment="0" applyProtection="0"/>
    <xf numFmtId="0" fontId="114" fillId="101" borderId="0" applyNumberFormat="0" applyBorder="0" applyAlignment="0" applyProtection="0"/>
    <xf numFmtId="0" fontId="114" fillId="101" borderId="0" applyNumberFormat="0" applyBorder="0" applyAlignment="0" applyProtection="0"/>
    <xf numFmtId="0" fontId="114" fillId="101" borderId="0" applyNumberFormat="0" applyBorder="0" applyAlignment="0" applyProtection="0"/>
    <xf numFmtId="0" fontId="114" fillId="102" borderId="0" applyNumberFormat="0" applyBorder="0" applyAlignment="0" applyProtection="0"/>
    <xf numFmtId="0" fontId="114" fillId="102" borderId="0" applyNumberFormat="0" applyBorder="0" applyAlignment="0" applyProtection="0"/>
    <xf numFmtId="0" fontId="114" fillId="102" borderId="0" applyNumberFormat="0" applyBorder="0" applyAlignment="0" applyProtection="0"/>
    <xf numFmtId="0" fontId="114" fillId="102" borderId="0" applyNumberFormat="0" applyBorder="0" applyAlignment="0" applyProtection="0"/>
    <xf numFmtId="0" fontId="114" fillId="102" borderId="0" applyNumberFormat="0" applyBorder="0" applyAlignment="0" applyProtection="0"/>
    <xf numFmtId="0" fontId="114" fillId="102" borderId="0" applyNumberFormat="0" applyBorder="0" applyAlignment="0" applyProtection="0"/>
    <xf numFmtId="0" fontId="114" fillId="102" borderId="0" applyNumberFormat="0" applyBorder="0" applyAlignment="0" applyProtection="0"/>
    <xf numFmtId="0" fontId="114" fillId="102" borderId="0" applyNumberFormat="0" applyBorder="0" applyAlignment="0" applyProtection="0"/>
    <xf numFmtId="0" fontId="114" fillId="102" borderId="0" applyNumberFormat="0" applyBorder="0" applyAlignment="0" applyProtection="0"/>
    <xf numFmtId="0" fontId="114" fillId="102" borderId="0" applyNumberFormat="0" applyBorder="0" applyAlignment="0" applyProtection="0"/>
    <xf numFmtId="0" fontId="114" fillId="102" borderId="0" applyNumberFormat="0" applyBorder="0" applyAlignment="0" applyProtection="0"/>
    <xf numFmtId="0" fontId="114" fillId="102" borderId="0" applyNumberFormat="0" applyBorder="0" applyAlignment="0" applyProtection="0"/>
    <xf numFmtId="0" fontId="81" fillId="102" borderId="0" applyNumberFormat="0" applyBorder="0" applyAlignment="0" applyProtection="0"/>
    <xf numFmtId="0" fontId="114" fillId="102" borderId="0" applyNumberFormat="0" applyBorder="0" applyAlignment="0" applyProtection="0"/>
    <xf numFmtId="0" fontId="114" fillId="102" borderId="0" applyNumberFormat="0" applyBorder="0" applyAlignment="0" applyProtection="0"/>
    <xf numFmtId="0" fontId="114" fillId="102" borderId="0" applyNumberFormat="0" applyBorder="0" applyAlignment="0" applyProtection="0"/>
    <xf numFmtId="0" fontId="114" fillId="102" borderId="0" applyNumberFormat="0" applyBorder="0" applyAlignment="0" applyProtection="0"/>
    <xf numFmtId="0" fontId="114" fillId="102" borderId="0" applyNumberFormat="0" applyBorder="0" applyAlignment="0" applyProtection="0"/>
    <xf numFmtId="0" fontId="114" fillId="102" borderId="0" applyNumberFormat="0" applyBorder="0" applyAlignment="0" applyProtection="0"/>
    <xf numFmtId="0" fontId="114" fillId="102"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81"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7"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81"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98" borderId="0" applyNumberFormat="0" applyBorder="0" applyAlignment="0" applyProtection="0"/>
    <xf numFmtId="0" fontId="114" fillId="103" borderId="0" applyNumberFormat="0" applyBorder="0" applyAlignment="0" applyProtection="0"/>
    <xf numFmtId="0" fontId="114" fillId="103" borderId="0" applyNumberFormat="0" applyBorder="0" applyAlignment="0" applyProtection="0"/>
    <xf numFmtId="0" fontId="114" fillId="103" borderId="0" applyNumberFormat="0" applyBorder="0" applyAlignment="0" applyProtection="0"/>
    <xf numFmtId="0" fontId="114" fillId="103" borderId="0" applyNumberFormat="0" applyBorder="0" applyAlignment="0" applyProtection="0"/>
    <xf numFmtId="0" fontId="114" fillId="103" borderId="0" applyNumberFormat="0" applyBorder="0" applyAlignment="0" applyProtection="0"/>
    <xf numFmtId="0" fontId="114" fillId="103" borderId="0" applyNumberFormat="0" applyBorder="0" applyAlignment="0" applyProtection="0"/>
    <xf numFmtId="0" fontId="114" fillId="103" borderId="0" applyNumberFormat="0" applyBorder="0" applyAlignment="0" applyProtection="0"/>
    <xf numFmtId="0" fontId="114" fillId="103" borderId="0" applyNumberFormat="0" applyBorder="0" applyAlignment="0" applyProtection="0"/>
    <xf numFmtId="0" fontId="114" fillId="103" borderId="0" applyNumberFormat="0" applyBorder="0" applyAlignment="0" applyProtection="0"/>
    <xf numFmtId="0" fontId="114" fillId="103" borderId="0" applyNumberFormat="0" applyBorder="0" applyAlignment="0" applyProtection="0"/>
    <xf numFmtId="0" fontId="114" fillId="103" borderId="0" applyNumberFormat="0" applyBorder="0" applyAlignment="0" applyProtection="0"/>
    <xf numFmtId="0" fontId="114" fillId="103" borderId="0" applyNumberFormat="0" applyBorder="0" applyAlignment="0" applyProtection="0"/>
    <xf numFmtId="0" fontId="81" fillId="103" borderId="0" applyNumberFormat="0" applyBorder="0" applyAlignment="0" applyProtection="0"/>
    <xf numFmtId="0" fontId="114" fillId="103" borderId="0" applyNumberFormat="0" applyBorder="0" applyAlignment="0" applyProtection="0"/>
    <xf numFmtId="0" fontId="114" fillId="103" borderId="0" applyNumberFormat="0" applyBorder="0" applyAlignment="0" applyProtection="0"/>
    <xf numFmtId="0" fontId="114" fillId="103" borderId="0" applyNumberFormat="0" applyBorder="0" applyAlignment="0" applyProtection="0"/>
    <xf numFmtId="0" fontId="114" fillId="103" borderId="0" applyNumberFormat="0" applyBorder="0" applyAlignment="0" applyProtection="0"/>
    <xf numFmtId="0" fontId="114" fillId="103" borderId="0" applyNumberFormat="0" applyBorder="0" applyAlignment="0" applyProtection="0"/>
    <xf numFmtId="0" fontId="114" fillId="103" borderId="0" applyNumberFormat="0" applyBorder="0" applyAlignment="0" applyProtection="0"/>
    <xf numFmtId="0" fontId="114" fillId="103" borderId="0" applyNumberFormat="0" applyBorder="0" applyAlignment="0" applyProtection="0"/>
    <xf numFmtId="164" fontId="137" fillId="0" borderId="0" applyFont="0" applyFill="0" applyBorder="0" applyAlignment="0" applyProtection="0"/>
    <xf numFmtId="0" fontId="115" fillId="87" borderId="0" applyNumberFormat="0" applyBorder="0" applyAlignment="0" applyProtection="0"/>
    <xf numFmtId="0" fontId="115" fillId="87" borderId="0" applyNumberFormat="0" applyBorder="0" applyAlignment="0" applyProtection="0"/>
    <xf numFmtId="0" fontId="115" fillId="87" borderId="0" applyNumberFormat="0" applyBorder="0" applyAlignment="0" applyProtection="0"/>
    <xf numFmtId="0" fontId="115" fillId="87" borderId="0" applyNumberFormat="0" applyBorder="0" applyAlignment="0" applyProtection="0"/>
    <xf numFmtId="0" fontId="115" fillId="87" borderId="0" applyNumberFormat="0" applyBorder="0" applyAlignment="0" applyProtection="0"/>
    <xf numFmtId="0" fontId="115" fillId="87" borderId="0" applyNumberFormat="0" applyBorder="0" applyAlignment="0" applyProtection="0"/>
    <xf numFmtId="0" fontId="115" fillId="87" borderId="0" applyNumberFormat="0" applyBorder="0" applyAlignment="0" applyProtection="0"/>
    <xf numFmtId="0" fontId="115" fillId="87" borderId="0" applyNumberFormat="0" applyBorder="0" applyAlignment="0" applyProtection="0"/>
    <xf numFmtId="0" fontId="115" fillId="87" borderId="0" applyNumberFormat="0" applyBorder="0" applyAlignment="0" applyProtection="0"/>
    <xf numFmtId="0" fontId="115" fillId="87" borderId="0" applyNumberFormat="0" applyBorder="0" applyAlignment="0" applyProtection="0"/>
    <xf numFmtId="0" fontId="115" fillId="87" borderId="0" applyNumberFormat="0" applyBorder="0" applyAlignment="0" applyProtection="0"/>
    <xf numFmtId="0" fontId="115" fillId="87" borderId="0" applyNumberFormat="0" applyBorder="0" applyAlignment="0" applyProtection="0"/>
    <xf numFmtId="0" fontId="107" fillId="87" borderId="0" applyNumberFormat="0" applyBorder="0" applyAlignment="0" applyProtection="0"/>
    <xf numFmtId="0" fontId="115" fillId="87" borderId="0" applyNumberFormat="0" applyBorder="0" applyAlignment="0" applyProtection="0"/>
    <xf numFmtId="0" fontId="115" fillId="87" borderId="0" applyNumberFormat="0" applyBorder="0" applyAlignment="0" applyProtection="0"/>
    <xf numFmtId="0" fontId="115" fillId="87" borderId="0" applyNumberFormat="0" applyBorder="0" applyAlignment="0" applyProtection="0"/>
    <xf numFmtId="0" fontId="115" fillId="87" borderId="0" applyNumberFormat="0" applyBorder="0" applyAlignment="0" applyProtection="0"/>
    <xf numFmtId="0" fontId="115" fillId="87" borderId="0" applyNumberFormat="0" applyBorder="0" applyAlignment="0" applyProtection="0"/>
    <xf numFmtId="0" fontId="115" fillId="87" borderId="0" applyNumberFormat="0" applyBorder="0" applyAlignment="0" applyProtection="0"/>
    <xf numFmtId="0" fontId="115" fillId="87" borderId="0" applyNumberFormat="0" applyBorder="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7" fillId="105" borderId="69" applyNumberFormat="0" applyAlignment="0" applyProtection="0"/>
    <xf numFmtId="0" fontId="117" fillId="105" borderId="69" applyNumberFormat="0" applyAlignment="0" applyProtection="0"/>
    <xf numFmtId="0" fontId="117" fillId="105" borderId="69" applyNumberFormat="0" applyAlignment="0" applyProtection="0"/>
    <xf numFmtId="0" fontId="117" fillId="105" borderId="69" applyNumberFormat="0" applyAlignment="0" applyProtection="0"/>
    <xf numFmtId="0" fontId="117" fillId="105" borderId="69" applyNumberFormat="0" applyAlignment="0" applyProtection="0"/>
    <xf numFmtId="0" fontId="117" fillId="105" borderId="69" applyNumberFormat="0" applyAlignment="0" applyProtection="0"/>
    <xf numFmtId="0" fontId="117" fillId="105" borderId="69" applyNumberFormat="0" applyAlignment="0" applyProtection="0"/>
    <xf numFmtId="0" fontId="117" fillId="105" borderId="69" applyNumberFormat="0" applyAlignment="0" applyProtection="0"/>
    <xf numFmtId="0" fontId="117" fillId="105" borderId="69" applyNumberFormat="0" applyAlignment="0" applyProtection="0"/>
    <xf numFmtId="0" fontId="117" fillId="105" borderId="69" applyNumberFormat="0" applyAlignment="0" applyProtection="0"/>
    <xf numFmtId="0" fontId="117" fillId="105" borderId="69" applyNumberFormat="0" applyAlignment="0" applyProtection="0"/>
    <xf numFmtId="0" fontId="117" fillId="105" borderId="69" applyNumberFormat="0" applyAlignment="0" applyProtection="0"/>
    <xf numFmtId="0" fontId="97" fillId="105" borderId="69" applyNumberFormat="0" applyAlignment="0" applyProtection="0"/>
    <xf numFmtId="0" fontId="117" fillId="105" borderId="69" applyNumberFormat="0" applyAlignment="0" applyProtection="0"/>
    <xf numFmtId="0" fontId="117" fillId="105" borderId="69" applyNumberFormat="0" applyAlignment="0" applyProtection="0"/>
    <xf numFmtId="0" fontId="117" fillId="105" borderId="69" applyNumberFormat="0" applyAlignment="0" applyProtection="0"/>
    <xf numFmtId="0" fontId="117" fillId="105" borderId="69" applyNumberFormat="0" applyAlignment="0" applyProtection="0"/>
    <xf numFmtId="0" fontId="117" fillId="105" borderId="69" applyNumberFormat="0" applyAlignment="0" applyProtection="0"/>
    <xf numFmtId="0" fontId="117" fillId="105" borderId="69" applyNumberFormat="0" applyAlignment="0" applyProtection="0"/>
    <xf numFmtId="0" fontId="117" fillId="105" borderId="69" applyNumberFormat="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39" fillId="0" borderId="0" applyFont="0" applyFill="0" applyBorder="0" applyAlignment="0" applyProtection="0"/>
    <xf numFmtId="164" fontId="140" fillId="0" borderId="0" applyFont="0" applyFill="0" applyBorder="0" applyAlignment="0" applyProtection="0"/>
    <xf numFmtId="164" fontId="113" fillId="0" borderId="0" applyFont="0" applyFill="0" applyBorder="0" applyAlignment="0" applyProtection="0"/>
    <xf numFmtId="164" fontId="112"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0" fontId="96" fillId="0" borderId="0" applyNumberForma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0" fontId="119" fillId="88" borderId="0" applyNumberFormat="0" applyBorder="0" applyAlignment="0" applyProtection="0"/>
    <xf numFmtId="0" fontId="119" fillId="88" borderId="0" applyNumberFormat="0" applyBorder="0" applyAlignment="0" applyProtection="0"/>
    <xf numFmtId="0" fontId="119" fillId="88" borderId="0" applyNumberFormat="0" applyBorder="0" applyAlignment="0" applyProtection="0"/>
    <xf numFmtId="0" fontId="119" fillId="88" borderId="0" applyNumberFormat="0" applyBorder="0" applyAlignment="0" applyProtection="0"/>
    <xf numFmtId="0" fontId="119" fillId="88" borderId="0" applyNumberFormat="0" applyBorder="0" applyAlignment="0" applyProtection="0"/>
    <xf numFmtId="0" fontId="119" fillId="88" borderId="0" applyNumberFormat="0" applyBorder="0" applyAlignment="0" applyProtection="0"/>
    <xf numFmtId="0" fontId="119" fillId="88" borderId="0" applyNumberFormat="0" applyBorder="0" applyAlignment="0" applyProtection="0"/>
    <xf numFmtId="0" fontId="119" fillId="88" borderId="0" applyNumberFormat="0" applyBorder="0" applyAlignment="0" applyProtection="0"/>
    <xf numFmtId="0" fontId="119" fillId="88" borderId="0" applyNumberFormat="0" applyBorder="0" applyAlignment="0" applyProtection="0"/>
    <xf numFmtId="0" fontId="119" fillId="88" borderId="0" applyNumberFormat="0" applyBorder="0" applyAlignment="0" applyProtection="0"/>
    <xf numFmtId="0" fontId="119" fillId="88" borderId="0" applyNumberFormat="0" applyBorder="0" applyAlignment="0" applyProtection="0"/>
    <xf numFmtId="0" fontId="119" fillId="88" borderId="0" applyNumberFormat="0" applyBorder="0" applyAlignment="0" applyProtection="0"/>
    <xf numFmtId="0" fontId="91" fillId="88" borderId="0" applyNumberFormat="0" applyBorder="0" applyAlignment="0" applyProtection="0"/>
    <xf numFmtId="0" fontId="119" fillId="88" borderId="0" applyNumberFormat="0" applyBorder="0" applyAlignment="0" applyProtection="0"/>
    <xf numFmtId="0" fontId="119" fillId="88" borderId="0" applyNumberFormat="0" applyBorder="0" applyAlignment="0" applyProtection="0"/>
    <xf numFmtId="0" fontId="119" fillId="88" borderId="0" applyNumberFormat="0" applyBorder="0" applyAlignment="0" applyProtection="0"/>
    <xf numFmtId="0" fontId="119" fillId="88" borderId="0" applyNumberFormat="0" applyBorder="0" applyAlignment="0" applyProtection="0"/>
    <xf numFmtId="0" fontId="119" fillId="88" borderId="0" applyNumberFormat="0" applyBorder="0" applyAlignment="0" applyProtection="0"/>
    <xf numFmtId="0" fontId="119" fillId="88" borderId="0" applyNumberFormat="0" applyBorder="0" applyAlignment="0" applyProtection="0"/>
    <xf numFmtId="0" fontId="119" fillId="88" borderId="0" applyNumberFormat="0" applyBorder="0" applyAlignment="0" applyProtection="0"/>
    <xf numFmtId="0" fontId="120" fillId="0" borderId="81" applyNumberFormat="0" applyFill="0" applyAlignment="0" applyProtection="0"/>
    <xf numFmtId="0" fontId="120" fillId="0" borderId="81" applyNumberFormat="0" applyFill="0" applyAlignment="0" applyProtection="0"/>
    <xf numFmtId="0" fontId="120" fillId="0" borderId="81" applyNumberFormat="0" applyFill="0" applyAlignment="0" applyProtection="0"/>
    <xf numFmtId="0" fontId="120" fillId="0" borderId="81" applyNumberFormat="0" applyFill="0" applyAlignment="0" applyProtection="0"/>
    <xf numFmtId="0" fontId="120" fillId="0" borderId="81" applyNumberFormat="0" applyFill="0" applyAlignment="0" applyProtection="0"/>
    <xf numFmtId="0" fontId="120" fillId="0" borderId="81" applyNumberFormat="0" applyFill="0" applyAlignment="0" applyProtection="0"/>
    <xf numFmtId="0" fontId="120" fillId="0" borderId="81" applyNumberFormat="0" applyFill="0" applyAlignment="0" applyProtection="0"/>
    <xf numFmtId="0" fontId="120" fillId="0" borderId="81" applyNumberFormat="0" applyFill="0" applyAlignment="0" applyProtection="0"/>
    <xf numFmtId="0" fontId="120" fillId="0" borderId="81" applyNumberFormat="0" applyFill="0" applyAlignment="0" applyProtection="0"/>
    <xf numFmtId="0" fontId="120" fillId="0" borderId="81" applyNumberFormat="0" applyFill="0" applyAlignment="0" applyProtection="0"/>
    <xf numFmtId="0" fontId="120" fillId="0" borderId="81" applyNumberFormat="0" applyFill="0" applyAlignment="0" applyProtection="0"/>
    <xf numFmtId="0" fontId="120" fillId="0" borderId="81" applyNumberFormat="0" applyFill="0" applyAlignment="0" applyProtection="0"/>
    <xf numFmtId="0" fontId="141" fillId="0" borderId="81" applyNumberFormat="0" applyFill="0" applyAlignment="0" applyProtection="0"/>
    <xf numFmtId="0" fontId="120" fillId="0" borderId="81" applyNumberFormat="0" applyFill="0" applyAlignment="0" applyProtection="0"/>
    <xf numFmtId="0" fontId="120" fillId="0" borderId="81" applyNumberFormat="0" applyFill="0" applyAlignment="0" applyProtection="0"/>
    <xf numFmtId="0" fontId="120" fillId="0" borderId="81" applyNumberFormat="0" applyFill="0" applyAlignment="0" applyProtection="0"/>
    <xf numFmtId="0" fontId="120" fillId="0" borderId="81" applyNumberFormat="0" applyFill="0" applyAlignment="0" applyProtection="0"/>
    <xf numFmtId="0" fontId="120" fillId="0" borderId="81" applyNumberFormat="0" applyFill="0" applyAlignment="0" applyProtection="0"/>
    <xf numFmtId="0" fontId="120" fillId="0" borderId="81" applyNumberFormat="0" applyFill="0" applyAlignment="0" applyProtection="0"/>
    <xf numFmtId="0" fontId="120" fillId="0" borderId="81" applyNumberFormat="0" applyFill="0" applyAlignment="0" applyProtection="0"/>
    <xf numFmtId="0" fontId="121" fillId="0" borderId="82" applyNumberFormat="0" applyFill="0" applyAlignment="0" applyProtection="0"/>
    <xf numFmtId="0" fontId="121" fillId="0" borderId="82" applyNumberFormat="0" applyFill="0" applyAlignment="0" applyProtection="0"/>
    <xf numFmtId="0" fontId="121" fillId="0" borderId="82" applyNumberFormat="0" applyFill="0" applyAlignment="0" applyProtection="0"/>
    <xf numFmtId="0" fontId="121" fillId="0" borderId="82" applyNumberFormat="0" applyFill="0" applyAlignment="0" applyProtection="0"/>
    <xf numFmtId="0" fontId="121" fillId="0" borderId="82" applyNumberFormat="0" applyFill="0" applyAlignment="0" applyProtection="0"/>
    <xf numFmtId="0" fontId="121" fillId="0" borderId="82" applyNumberFormat="0" applyFill="0" applyAlignment="0" applyProtection="0"/>
    <xf numFmtId="0" fontId="121" fillId="0" borderId="82" applyNumberFormat="0" applyFill="0" applyAlignment="0" applyProtection="0"/>
    <xf numFmtId="0" fontId="121" fillId="0" borderId="82" applyNumberFormat="0" applyFill="0" applyAlignment="0" applyProtection="0"/>
    <xf numFmtId="0" fontId="121" fillId="0" borderId="82" applyNumberFormat="0" applyFill="0" applyAlignment="0" applyProtection="0"/>
    <xf numFmtId="0" fontId="121" fillId="0" borderId="82" applyNumberFormat="0" applyFill="0" applyAlignment="0" applyProtection="0"/>
    <xf numFmtId="0" fontId="121" fillId="0" borderId="82" applyNumberFormat="0" applyFill="0" applyAlignment="0" applyProtection="0"/>
    <xf numFmtId="0" fontId="121" fillId="0" borderId="82" applyNumberFormat="0" applyFill="0" applyAlignment="0" applyProtection="0"/>
    <xf numFmtId="0" fontId="142" fillId="0" borderId="82" applyNumberFormat="0" applyFill="0" applyAlignment="0" applyProtection="0"/>
    <xf numFmtId="0" fontId="121" fillId="0" borderId="82" applyNumberFormat="0" applyFill="0" applyAlignment="0" applyProtection="0"/>
    <xf numFmtId="0" fontId="121" fillId="0" borderId="82" applyNumberFormat="0" applyFill="0" applyAlignment="0" applyProtection="0"/>
    <xf numFmtId="0" fontId="121" fillId="0" borderId="82" applyNumberFormat="0" applyFill="0" applyAlignment="0" applyProtection="0"/>
    <xf numFmtId="0" fontId="121" fillId="0" borderId="82" applyNumberFormat="0" applyFill="0" applyAlignment="0" applyProtection="0"/>
    <xf numFmtId="0" fontId="121" fillId="0" borderId="82" applyNumberFormat="0" applyFill="0" applyAlignment="0" applyProtection="0"/>
    <xf numFmtId="0" fontId="121" fillId="0" borderId="82" applyNumberFormat="0" applyFill="0" applyAlignment="0" applyProtection="0"/>
    <xf numFmtId="0" fontId="121" fillId="0" borderId="82"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43"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83" applyNumberFormat="0" applyFill="0" applyAlignment="0" applyProtection="0"/>
    <xf numFmtId="0" fontId="122" fillId="0" borderId="0" applyNumberFormat="0" applyFill="0" applyBorder="0" applyAlignment="0" applyProtection="0"/>
    <xf numFmtId="0" fontId="122" fillId="0" borderId="0" applyNumberFormat="0" applyFill="0" applyBorder="0" applyAlignment="0" applyProtection="0"/>
    <xf numFmtId="0" fontId="122" fillId="0" borderId="0" applyNumberFormat="0" applyFill="0" applyBorder="0" applyAlignment="0" applyProtection="0"/>
    <xf numFmtId="0" fontId="122" fillId="0" borderId="0" applyNumberFormat="0" applyFill="0" applyBorder="0" applyAlignment="0" applyProtection="0"/>
    <xf numFmtId="0" fontId="122" fillId="0" borderId="0" applyNumberFormat="0" applyFill="0" applyBorder="0" applyAlignment="0" applyProtection="0"/>
    <xf numFmtId="0" fontId="122" fillId="0" borderId="0" applyNumberFormat="0" applyFill="0" applyBorder="0" applyAlignment="0" applyProtection="0"/>
    <xf numFmtId="0" fontId="122" fillId="0" borderId="0" applyNumberFormat="0" applyFill="0" applyBorder="0" applyAlignment="0" applyProtection="0"/>
    <xf numFmtId="0" fontId="122" fillId="0" borderId="0" applyNumberFormat="0" applyFill="0" applyBorder="0" applyAlignment="0" applyProtection="0"/>
    <xf numFmtId="0" fontId="122" fillId="0" borderId="0" applyNumberFormat="0" applyFill="0" applyBorder="0" applyAlignment="0" applyProtection="0"/>
    <xf numFmtId="0" fontId="122" fillId="0" borderId="0" applyNumberFormat="0" applyFill="0" applyBorder="0" applyAlignment="0" applyProtection="0"/>
    <xf numFmtId="0" fontId="122" fillId="0" borderId="0" applyNumberFormat="0" applyFill="0" applyBorder="0" applyAlignment="0" applyProtection="0"/>
    <xf numFmtId="0" fontId="122" fillId="0" borderId="0" applyNumberFormat="0" applyFill="0" applyBorder="0" applyAlignment="0" applyProtection="0"/>
    <xf numFmtId="0" fontId="144" fillId="0" borderId="0" applyNumberFormat="0" applyFill="0" applyBorder="0" applyAlignment="0" applyProtection="0"/>
    <xf numFmtId="0" fontId="122" fillId="0" borderId="0" applyNumberFormat="0" applyFill="0" applyBorder="0" applyAlignment="0" applyProtection="0"/>
    <xf numFmtId="0" fontId="122" fillId="0" borderId="0" applyNumberFormat="0" applyFill="0" applyBorder="0" applyAlignment="0" applyProtection="0"/>
    <xf numFmtId="0" fontId="122" fillId="0" borderId="0" applyNumberFormat="0" applyFill="0" applyBorder="0" applyAlignment="0" applyProtection="0"/>
    <xf numFmtId="0" fontId="122" fillId="0" borderId="0" applyNumberFormat="0" applyFill="0" applyBorder="0" applyAlignment="0" applyProtection="0"/>
    <xf numFmtId="0" fontId="122" fillId="0" borderId="0" applyNumberFormat="0" applyFill="0" applyBorder="0" applyAlignment="0" applyProtection="0"/>
    <xf numFmtId="0" fontId="122" fillId="0" borderId="0" applyNumberFormat="0" applyFill="0" applyBorder="0" applyAlignment="0" applyProtection="0"/>
    <xf numFmtId="0" fontId="122" fillId="0" borderId="0" applyNumberFormat="0" applyFill="0" applyBorder="0" applyAlignment="0" applyProtection="0"/>
    <xf numFmtId="0" fontId="145" fillId="0" borderId="0" applyNumberFormat="0" applyFill="0" applyBorder="0" applyAlignment="0" applyProtection="0">
      <alignment vertical="top"/>
      <protection locked="0"/>
    </xf>
    <xf numFmtId="0" fontId="146" fillId="0" borderId="0" applyNumberFormat="0" applyFill="0" applyBorder="0" applyAlignment="0" applyProtection="0">
      <alignment vertical="top"/>
      <protection locked="0"/>
    </xf>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47" fillId="28" borderId="62"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4" fillId="0" borderId="84" applyNumberFormat="0" applyFill="0" applyAlignment="0" applyProtection="0"/>
    <xf numFmtId="0" fontId="124" fillId="0" borderId="84" applyNumberFormat="0" applyFill="0" applyAlignment="0" applyProtection="0"/>
    <xf numFmtId="0" fontId="124" fillId="0" borderId="84" applyNumberFormat="0" applyFill="0" applyAlignment="0" applyProtection="0"/>
    <xf numFmtId="0" fontId="124" fillId="0" borderId="84" applyNumberFormat="0" applyFill="0" applyAlignment="0" applyProtection="0"/>
    <xf numFmtId="0" fontId="124" fillId="0" borderId="84" applyNumberFormat="0" applyFill="0" applyAlignment="0" applyProtection="0"/>
    <xf numFmtId="0" fontId="124" fillId="0" borderId="84" applyNumberFormat="0" applyFill="0" applyAlignment="0" applyProtection="0"/>
    <xf numFmtId="0" fontId="124" fillId="0" borderId="84" applyNumberFormat="0" applyFill="0" applyAlignment="0" applyProtection="0"/>
    <xf numFmtId="0" fontId="124" fillId="0" borderId="84" applyNumberFormat="0" applyFill="0" applyAlignment="0" applyProtection="0"/>
    <xf numFmtId="0" fontId="124" fillId="0" borderId="84" applyNumberFormat="0" applyFill="0" applyAlignment="0" applyProtection="0"/>
    <xf numFmtId="0" fontId="124" fillId="0" borderId="84" applyNumberFormat="0" applyFill="0" applyAlignment="0" applyProtection="0"/>
    <xf numFmtId="0" fontId="124" fillId="0" borderId="84" applyNumberFormat="0" applyFill="0" applyAlignment="0" applyProtection="0"/>
    <xf numFmtId="0" fontId="124" fillId="0" borderId="84" applyNumberFormat="0" applyFill="0" applyAlignment="0" applyProtection="0"/>
    <xf numFmtId="0" fontId="148" fillId="0" borderId="64" applyNumberFormat="0" applyFill="0" applyAlignment="0" applyProtection="0"/>
    <xf numFmtId="0" fontId="124" fillId="0" borderId="84" applyNumberFormat="0" applyFill="0" applyAlignment="0" applyProtection="0"/>
    <xf numFmtId="0" fontId="124" fillId="0" borderId="84" applyNumberFormat="0" applyFill="0" applyAlignment="0" applyProtection="0"/>
    <xf numFmtId="0" fontId="124" fillId="0" borderId="84" applyNumberFormat="0" applyFill="0" applyAlignment="0" applyProtection="0"/>
    <xf numFmtId="0" fontId="124" fillId="0" borderId="84" applyNumberFormat="0" applyFill="0" applyAlignment="0" applyProtection="0"/>
    <xf numFmtId="0" fontId="124" fillId="0" borderId="84" applyNumberFormat="0" applyFill="0" applyAlignment="0" applyProtection="0"/>
    <xf numFmtId="0" fontId="124" fillId="0" borderId="84" applyNumberFormat="0" applyFill="0" applyAlignment="0" applyProtection="0"/>
    <xf numFmtId="0" fontId="124" fillId="0" borderId="84" applyNumberFormat="0" applyFill="0" applyAlignment="0" applyProtection="0"/>
    <xf numFmtId="0" fontId="125" fillId="106" borderId="0" applyNumberFormat="0" applyBorder="0" applyAlignment="0" applyProtection="0"/>
    <xf numFmtId="0" fontId="125" fillId="106" borderId="0" applyNumberFormat="0" applyBorder="0" applyAlignment="0" applyProtection="0"/>
    <xf numFmtId="0" fontId="125" fillId="106" borderId="0" applyNumberFormat="0" applyBorder="0" applyAlignment="0" applyProtection="0"/>
    <xf numFmtId="0" fontId="125" fillId="106" borderId="0" applyNumberFormat="0" applyBorder="0" applyAlignment="0" applyProtection="0"/>
    <xf numFmtId="0" fontId="125" fillId="106" borderId="0" applyNumberFormat="0" applyBorder="0" applyAlignment="0" applyProtection="0"/>
    <xf numFmtId="0" fontId="125" fillId="106" borderId="0" applyNumberFormat="0" applyBorder="0" applyAlignment="0" applyProtection="0"/>
    <xf numFmtId="0" fontId="125" fillId="106" borderId="0" applyNumberFormat="0" applyBorder="0" applyAlignment="0" applyProtection="0"/>
    <xf numFmtId="0" fontId="125" fillId="106" borderId="0" applyNumberFormat="0" applyBorder="0" applyAlignment="0" applyProtection="0"/>
    <xf numFmtId="0" fontId="125" fillId="106" borderId="0" applyNumberFormat="0" applyBorder="0" applyAlignment="0" applyProtection="0"/>
    <xf numFmtId="0" fontId="125" fillId="106" borderId="0" applyNumberFormat="0" applyBorder="0" applyAlignment="0" applyProtection="0"/>
    <xf numFmtId="0" fontId="125" fillId="106" borderId="0" applyNumberFormat="0" applyBorder="0" applyAlignment="0" applyProtection="0"/>
    <xf numFmtId="0" fontId="125" fillId="106" borderId="0" applyNumberFormat="0" applyBorder="0" applyAlignment="0" applyProtection="0"/>
    <xf numFmtId="0" fontId="149" fillId="27" borderId="0" applyNumberFormat="0" applyBorder="0" applyAlignment="0" applyProtection="0"/>
    <xf numFmtId="0" fontId="125" fillId="106" borderId="0" applyNumberFormat="0" applyBorder="0" applyAlignment="0" applyProtection="0"/>
    <xf numFmtId="0" fontId="125" fillId="106" borderId="0" applyNumberFormat="0" applyBorder="0" applyAlignment="0" applyProtection="0"/>
    <xf numFmtId="0" fontId="125" fillId="106" borderId="0" applyNumberFormat="0" applyBorder="0" applyAlignment="0" applyProtection="0"/>
    <xf numFmtId="0" fontId="125" fillId="106" borderId="0" applyNumberFormat="0" applyBorder="0" applyAlignment="0" applyProtection="0"/>
    <xf numFmtId="0" fontId="125" fillId="106" borderId="0" applyNumberFormat="0" applyBorder="0" applyAlignment="0" applyProtection="0"/>
    <xf numFmtId="0" fontId="125" fillId="106" borderId="0" applyNumberFormat="0" applyBorder="0" applyAlignment="0" applyProtection="0"/>
    <xf numFmtId="0" fontId="125" fillId="106" borderId="0" applyNumberFormat="0" applyBorder="0" applyAlignment="0" applyProtection="0"/>
    <xf numFmtId="0" fontId="18" fillId="0" borderId="0"/>
    <xf numFmtId="0" fontId="18" fillId="0" borderId="0"/>
    <xf numFmtId="0" fontId="4" fillId="0" borderId="0"/>
    <xf numFmtId="0" fontId="150" fillId="0" borderId="0"/>
    <xf numFmtId="0" fontId="150" fillId="0" borderId="0"/>
    <xf numFmtId="0" fontId="112" fillId="0" borderId="0"/>
    <xf numFmtId="0" fontId="112"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8"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151" fillId="0" borderId="0"/>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112" fillId="0" borderId="0"/>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112" fillId="0" borderId="0"/>
    <xf numFmtId="0" fontId="112" fillId="0" borderId="0"/>
    <xf numFmtId="0" fontId="112" fillId="0" borderId="0"/>
    <xf numFmtId="0" fontId="4" fillId="0" borderId="0"/>
    <xf numFmtId="0" fontId="4" fillId="0" borderId="0"/>
    <xf numFmtId="0" fontId="112" fillId="0" borderId="0"/>
    <xf numFmtId="0" fontId="4" fillId="0" borderId="0"/>
    <xf numFmtId="0" fontId="4" fillId="0" borderId="0"/>
    <xf numFmtId="0" fontId="4" fillId="0" borderId="0"/>
    <xf numFmtId="0" fontId="4" fillId="0" borderId="0"/>
    <xf numFmtId="0" fontId="4" fillId="0" borderId="0"/>
    <xf numFmtId="0" fontId="150" fillId="0" borderId="0"/>
    <xf numFmtId="0" fontId="4" fillId="0" borderId="0"/>
    <xf numFmtId="0" fontId="14" fillId="0" borderId="0"/>
    <xf numFmtId="0" fontId="18" fillId="0" borderId="0"/>
    <xf numFmtId="0" fontId="150" fillId="0" borderId="0"/>
    <xf numFmtId="0" fontId="150" fillId="0" borderId="0"/>
    <xf numFmtId="0" fontId="112" fillId="0" borderId="0"/>
    <xf numFmtId="0" fontId="112" fillId="0" borderId="0"/>
    <xf numFmtId="0" fontId="112" fillId="0" borderId="0"/>
    <xf numFmtId="0" fontId="4" fillId="0" borderId="0"/>
    <xf numFmtId="0" fontId="4" fillId="0" borderId="0"/>
    <xf numFmtId="0" fontId="14" fillId="0" borderId="0"/>
    <xf numFmtId="0" fontId="34" fillId="0" borderId="0"/>
    <xf numFmtId="0" fontId="34" fillId="0" borderId="0"/>
    <xf numFmtId="0" fontId="34" fillId="0" borderId="0"/>
    <xf numFmtId="0" fontId="34" fillId="0" borderId="0"/>
    <xf numFmtId="0" fontId="3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2" fillId="0" borderId="0"/>
    <xf numFmtId="0" fontId="4" fillId="0" borderId="0"/>
    <xf numFmtId="0" fontId="18" fillId="0" borderId="0"/>
    <xf numFmtId="0" fontId="4" fillId="0" borderId="0"/>
    <xf numFmtId="0" fontId="4" fillId="0" borderId="0"/>
    <xf numFmtId="0" fontId="4" fillId="0" borderId="0"/>
    <xf numFmtId="0" fontId="18" fillId="0" borderId="0"/>
    <xf numFmtId="0" fontId="18" fillId="0" borderId="0"/>
    <xf numFmtId="0" fontId="4" fillId="0" borderId="0"/>
    <xf numFmtId="0" fontId="4" fillId="0" borderId="0"/>
    <xf numFmtId="0" fontId="4" fillId="0" borderId="0"/>
    <xf numFmtId="0" fontId="18" fillId="0" borderId="0"/>
    <xf numFmtId="0" fontId="4" fillId="0" borderId="0"/>
    <xf numFmtId="0" fontId="4" fillId="0" borderId="0"/>
    <xf numFmtId="0" fontId="4" fillId="0" borderId="0"/>
    <xf numFmtId="0" fontId="18" fillId="0" borderId="0"/>
    <xf numFmtId="0" fontId="18" fillId="0" borderId="0"/>
    <xf numFmtId="0" fontId="14" fillId="0" borderId="0"/>
    <xf numFmtId="0" fontId="82" fillId="0" borderId="0">
      <alignment vertical="top"/>
    </xf>
    <xf numFmtId="0" fontId="18" fillId="0" borderId="0"/>
    <xf numFmtId="0" fontId="82" fillId="0" borderId="0">
      <alignment vertical="top"/>
    </xf>
    <xf numFmtId="0" fontId="82" fillId="0" borderId="0">
      <alignment vertical="top"/>
    </xf>
    <xf numFmtId="0" fontId="82" fillId="0" borderId="0">
      <alignment vertical="top"/>
    </xf>
    <xf numFmtId="0" fontId="18" fillId="0" borderId="0"/>
    <xf numFmtId="0" fontId="18" fillId="0" borderId="0"/>
    <xf numFmtId="0" fontId="82" fillId="0" borderId="0">
      <alignment vertical="top"/>
    </xf>
    <xf numFmtId="0" fontId="82" fillId="0" borderId="0">
      <alignment vertical="top"/>
    </xf>
    <xf numFmtId="0" fontId="82" fillId="0" borderId="0">
      <alignment vertical="top"/>
    </xf>
    <xf numFmtId="0" fontId="14" fillId="0" borderId="0"/>
    <xf numFmtId="0" fontId="14" fillId="0" borderId="0"/>
    <xf numFmtId="0" fontId="14" fillId="0" borderId="0"/>
    <xf numFmtId="0" fontId="14" fillId="0" borderId="0"/>
    <xf numFmtId="0" fontId="1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4" fillId="0" borderId="0"/>
    <xf numFmtId="0" fontId="4" fillId="0" borderId="0"/>
    <xf numFmtId="0" fontId="4" fillId="0" borderId="0"/>
    <xf numFmtId="0" fontId="14" fillId="0" borderId="0"/>
    <xf numFmtId="0" fontId="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4"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36"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12" fillId="0" borderId="0"/>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82" fillId="0" borderId="0">
      <alignment vertical="top"/>
    </xf>
    <xf numFmtId="0" fontId="18" fillId="0" borderId="0"/>
    <xf numFmtId="0" fontId="18" fillId="0" borderId="0"/>
    <xf numFmtId="0" fontId="18" fillId="0" borderId="0"/>
    <xf numFmtId="0" fontId="82" fillId="0" borderId="0">
      <alignment vertical="top"/>
    </xf>
    <xf numFmtId="0" fontId="82" fillId="0" borderId="0">
      <alignment vertical="top"/>
    </xf>
    <xf numFmtId="0" fontId="18" fillId="0" borderId="0"/>
    <xf numFmtId="0" fontId="18" fillId="0" borderId="0"/>
    <xf numFmtId="0" fontId="18" fillId="0" borderId="0"/>
    <xf numFmtId="0" fontId="18" fillId="0" borderId="0"/>
    <xf numFmtId="0" fontId="18" fillId="0" borderId="0"/>
    <xf numFmtId="0" fontId="18" fillId="0" borderId="0"/>
    <xf numFmtId="0" fontId="14"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4"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4" fillId="0" borderId="0"/>
    <xf numFmtId="0" fontId="4" fillId="0" borderId="0"/>
    <xf numFmtId="0" fontId="4" fillId="0" borderId="0"/>
    <xf numFmtId="0" fontId="4" fillId="0" borderId="0"/>
    <xf numFmtId="0" fontId="4" fillId="0" borderId="0"/>
    <xf numFmtId="0" fontId="112" fillId="0" borderId="0"/>
    <xf numFmtId="0" fontId="4" fillId="0" borderId="0"/>
    <xf numFmtId="0" fontId="112" fillId="0" borderId="0"/>
    <xf numFmtId="0" fontId="112" fillId="0" borderId="0"/>
    <xf numFmtId="0" fontId="4" fillId="0" borderId="0"/>
    <xf numFmtId="0" fontId="112" fillId="0" borderId="0"/>
    <xf numFmtId="0" fontId="112" fillId="0" borderId="0"/>
    <xf numFmtId="0" fontId="4" fillId="0" borderId="0"/>
    <xf numFmtId="0" fontId="4" fillId="0" borderId="0"/>
    <xf numFmtId="0" fontId="112" fillId="0" borderId="0"/>
    <xf numFmtId="0" fontId="112" fillId="0" borderId="0"/>
    <xf numFmtId="0" fontId="4" fillId="0" borderId="0"/>
    <xf numFmtId="0" fontId="4" fillId="0" borderId="0"/>
    <xf numFmtId="0" fontId="112" fillId="0" borderId="0"/>
    <xf numFmtId="0" fontId="112" fillId="0" borderId="0"/>
    <xf numFmtId="0" fontId="4" fillId="0" borderId="0"/>
    <xf numFmtId="0" fontId="112" fillId="0" borderId="0"/>
    <xf numFmtId="0" fontId="112" fillId="0" borderId="0"/>
    <xf numFmtId="0" fontId="4" fillId="0" borderId="0"/>
    <xf numFmtId="0" fontId="4" fillId="0" borderId="0"/>
    <xf numFmtId="0" fontId="4" fillId="0" borderId="0"/>
    <xf numFmtId="0" fontId="112" fillId="0" borderId="0"/>
    <xf numFmtId="0" fontId="112" fillId="0" borderId="0"/>
    <xf numFmtId="0" fontId="4" fillId="0" borderId="0"/>
    <xf numFmtId="0" fontId="112" fillId="0" borderId="0"/>
    <xf numFmtId="0" fontId="112" fillId="0" borderId="0"/>
    <xf numFmtId="0" fontId="112" fillId="0" borderId="0"/>
    <xf numFmtId="0" fontId="4" fillId="0" borderId="0"/>
    <xf numFmtId="0" fontId="4" fillId="0" borderId="0"/>
    <xf numFmtId="0" fontId="4" fillId="0" borderId="0"/>
    <xf numFmtId="0" fontId="112" fillId="0" borderId="0"/>
    <xf numFmtId="0" fontId="112" fillId="0" borderId="0"/>
    <xf numFmtId="0" fontId="112" fillId="0" borderId="0"/>
    <xf numFmtId="0" fontId="112" fillId="0" borderId="0"/>
    <xf numFmtId="0" fontId="4" fillId="0" borderId="0"/>
    <xf numFmtId="0" fontId="112" fillId="0" borderId="0"/>
    <xf numFmtId="0" fontId="112" fillId="0" borderId="0"/>
    <xf numFmtId="0" fontId="112" fillId="0" borderId="0"/>
    <xf numFmtId="0" fontId="4" fillId="0" borderId="0"/>
    <xf numFmtId="0" fontId="112" fillId="0" borderId="0"/>
    <xf numFmtId="0" fontId="112" fillId="0" borderId="0"/>
    <xf numFmtId="0" fontId="112" fillId="0" borderId="0"/>
    <xf numFmtId="0" fontId="112" fillId="0" borderId="0"/>
    <xf numFmtId="0" fontId="4" fillId="0" borderId="0"/>
    <xf numFmtId="0" fontId="112" fillId="0" borderId="0"/>
    <xf numFmtId="0" fontId="112" fillId="0" borderId="0"/>
    <xf numFmtId="0" fontId="112" fillId="0" borderId="0"/>
    <xf numFmtId="0" fontId="112" fillId="0" borderId="0"/>
    <xf numFmtId="0" fontId="18" fillId="0" borderId="0"/>
    <xf numFmtId="0" fontId="4" fillId="0" borderId="0"/>
    <xf numFmtId="0" fontId="112" fillId="0" borderId="0"/>
    <xf numFmtId="0" fontId="112" fillId="0" borderId="0"/>
    <xf numFmtId="0" fontId="112" fillId="0" borderId="0"/>
    <xf numFmtId="0" fontId="4" fillId="0" borderId="0"/>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112" fillId="0" borderId="0"/>
    <xf numFmtId="0" fontId="112" fillId="0" borderId="0"/>
    <xf numFmtId="0" fontId="18" fillId="0" borderId="0"/>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4" fillId="0" borderId="0"/>
    <xf numFmtId="0" fontId="18" fillId="0" borderId="0"/>
    <xf numFmtId="0" fontId="4" fillId="0" borderId="0"/>
    <xf numFmtId="0" fontId="4" fillId="0" borderId="0"/>
    <xf numFmtId="0" fontId="4" fillId="0" borderId="0"/>
    <xf numFmtId="0" fontId="18" fillId="0" borderId="0"/>
    <xf numFmtId="0" fontId="18" fillId="0" borderId="0"/>
    <xf numFmtId="0" fontId="4" fillId="0" borderId="0"/>
    <xf numFmtId="0" fontId="4" fillId="0" borderId="0"/>
    <xf numFmtId="0" fontId="4" fillId="0" borderId="0"/>
    <xf numFmtId="0" fontId="18" fillId="0" borderId="0"/>
    <xf numFmtId="0" fontId="4" fillId="0" borderId="0"/>
    <xf numFmtId="0" fontId="112" fillId="0" borderId="0"/>
    <xf numFmtId="0" fontId="112" fillId="0" borderId="0"/>
    <xf numFmtId="0" fontId="4" fillId="0" borderId="0"/>
    <xf numFmtId="0" fontId="4" fillId="0" borderId="0"/>
    <xf numFmtId="0" fontId="112" fillId="0" borderId="0"/>
    <xf numFmtId="0" fontId="112" fillId="0" borderId="0"/>
    <xf numFmtId="0" fontId="18" fillId="0" borderId="0"/>
    <xf numFmtId="0" fontId="18" fillId="0" borderId="0"/>
    <xf numFmtId="0" fontId="18" fillId="0" borderId="0"/>
    <xf numFmtId="0" fontId="18" fillId="0" borderId="0"/>
    <xf numFmtId="0" fontId="18" fillId="0" borderId="0"/>
    <xf numFmtId="0" fontId="18" fillId="0" borderId="0"/>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18" fillId="0" borderId="0"/>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4" fillId="0" borderId="0"/>
    <xf numFmtId="0" fontId="18" fillId="0" borderId="0"/>
    <xf numFmtId="0" fontId="4" fillId="0" borderId="0"/>
    <xf numFmtId="0" fontId="4" fillId="0" borderId="0"/>
    <xf numFmtId="0" fontId="4" fillId="0" borderId="0"/>
    <xf numFmtId="0" fontId="4" fillId="0" borderId="0"/>
    <xf numFmtId="0" fontId="18" fillId="0" borderId="0"/>
    <xf numFmtId="0" fontId="18" fillId="0" borderId="0"/>
    <xf numFmtId="0" fontId="112" fillId="0" borderId="0"/>
    <xf numFmtId="0" fontId="112" fillId="0" borderId="0"/>
    <xf numFmtId="0" fontId="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82" fillId="0" borderId="0">
      <alignment vertical="top"/>
    </xf>
    <xf numFmtId="0" fontId="14" fillId="0" borderId="0"/>
    <xf numFmtId="0" fontId="150" fillId="0" borderId="0"/>
    <xf numFmtId="0" fontId="15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44" fillId="0" borderId="0"/>
    <xf numFmtId="0" fontId="4" fillId="0" borderId="0"/>
    <xf numFmtId="0" fontId="4" fillId="0" borderId="0"/>
    <xf numFmtId="0" fontId="4"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12" fillId="0" borderId="0"/>
    <xf numFmtId="0" fontId="112"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82" fillId="0" borderId="0">
      <alignment vertical="top"/>
    </xf>
    <xf numFmtId="0" fontId="82" fillId="0" borderId="0">
      <alignment vertical="top"/>
    </xf>
    <xf numFmtId="0" fontId="82" fillId="0" borderId="0">
      <alignment vertical="top"/>
    </xf>
    <xf numFmtId="0" fontId="139"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4" fillId="0" borderId="0"/>
    <xf numFmtId="0" fontId="4" fillId="0" borderId="0"/>
    <xf numFmtId="0" fontId="4" fillId="0" borderId="0"/>
    <xf numFmtId="0" fontId="4" fillId="0" borderId="0"/>
    <xf numFmtId="0" fontId="4" fillId="0" borderId="0"/>
    <xf numFmtId="0" fontId="18" fillId="0" borderId="0"/>
    <xf numFmtId="0" fontId="112" fillId="0" borderId="0"/>
    <xf numFmtId="0" fontId="112" fillId="0" borderId="0"/>
    <xf numFmtId="0" fontId="4" fillId="0" borderId="0"/>
    <xf numFmtId="0" fontId="18" fillId="0" borderId="0"/>
    <xf numFmtId="0" fontId="18" fillId="0" borderId="0"/>
    <xf numFmtId="0" fontId="151" fillId="0" borderId="0"/>
    <xf numFmtId="0" fontId="18" fillId="0" borderId="0"/>
    <xf numFmtId="0" fontId="112" fillId="0" borderId="0"/>
    <xf numFmtId="0" fontId="112" fillId="0" borderId="0"/>
    <xf numFmtId="0" fontId="18" fillId="0" borderId="0"/>
    <xf numFmtId="0" fontId="150" fillId="0" borderId="0"/>
    <xf numFmtId="0" fontId="150" fillId="0" borderId="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54" fillId="31" borderId="66"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55" fillId="29" borderId="63"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37" fillId="0" borderId="0"/>
    <xf numFmtId="0" fontId="14" fillId="0" borderId="0"/>
    <xf numFmtId="0" fontId="150" fillId="0" borderId="0"/>
    <xf numFmtId="0" fontId="150" fillId="0" borderId="0"/>
    <xf numFmtId="0" fontId="126" fillId="0" borderId="0"/>
    <xf numFmtId="9" fontId="113" fillId="0" borderId="0" applyFont="0" applyFill="0" applyBorder="0" applyAlignment="0" applyProtection="0"/>
    <xf numFmtId="9" fontId="18" fillId="0" borderId="0" applyFont="0" applyFill="0" applyBorder="0" applyAlignment="0" applyProtection="0"/>
    <xf numFmtId="9" fontId="14" fillId="0" borderId="0" applyFont="0" applyFill="0" applyBorder="0" applyAlignment="0" applyProtection="0"/>
    <xf numFmtId="9" fontId="112" fillId="0" borderId="0" applyFont="0" applyFill="0" applyBorder="0" applyAlignment="0" applyProtection="0"/>
    <xf numFmtId="9" fontId="18" fillId="0" borderId="0" applyFont="0" applyFill="0" applyBorder="0" applyAlignment="0" applyProtection="0"/>
    <xf numFmtId="9" fontId="14" fillId="0" borderId="0" applyFont="0" applyFill="0" applyBorder="0" applyAlignment="0" applyProtection="0"/>
    <xf numFmtId="9" fontId="150" fillId="0" borderId="0" applyFont="0" applyFill="0" applyBorder="0" applyAlignment="0" applyProtection="0"/>
    <xf numFmtId="9" fontId="4" fillId="0" borderId="0" applyFont="0" applyFill="0" applyBorder="0" applyAlignment="0" applyProtection="0"/>
    <xf numFmtId="9" fontId="112" fillId="0" borderId="0" applyFont="0" applyFill="0" applyBorder="0" applyAlignment="0" applyProtection="0"/>
    <xf numFmtId="9" fontId="4" fillId="0" borderId="0" applyFont="0" applyFill="0" applyBorder="0" applyAlignment="0" applyProtection="0"/>
    <xf numFmtId="9" fontId="112" fillId="0" borderId="0" applyFont="0" applyFill="0" applyBorder="0" applyAlignment="0" applyProtection="0"/>
    <xf numFmtId="9" fontId="113" fillId="0" borderId="0" applyFont="0" applyFill="0" applyBorder="0" applyAlignment="0" applyProtection="0"/>
    <xf numFmtId="9" fontId="112" fillId="0" borderId="0" applyFont="0" applyFill="0" applyBorder="0" applyAlignment="0" applyProtection="0"/>
    <xf numFmtId="9" fontId="112" fillId="0" borderId="0" applyFont="0" applyFill="0" applyBorder="0" applyAlignment="0" applyProtection="0"/>
    <xf numFmtId="9" fontId="137" fillId="0" borderId="0" applyFont="0" applyFill="0" applyBorder="0" applyAlignment="0" applyProtection="0"/>
    <xf numFmtId="0" fontId="128" fillId="0" borderId="0" applyNumberFormat="0" applyFill="0" applyBorder="0" applyAlignment="0" applyProtection="0"/>
    <xf numFmtId="0" fontId="128" fillId="0" borderId="0" applyNumberFormat="0" applyFill="0" applyBorder="0" applyAlignment="0" applyProtection="0"/>
    <xf numFmtId="0" fontId="128" fillId="0" borderId="0" applyNumberFormat="0" applyFill="0" applyBorder="0" applyAlignment="0" applyProtection="0"/>
    <xf numFmtId="0" fontId="128" fillId="0" borderId="0" applyNumberFormat="0" applyFill="0" applyBorder="0" applyAlignment="0" applyProtection="0"/>
    <xf numFmtId="0" fontId="128" fillId="0" borderId="0" applyNumberFormat="0" applyFill="0" applyBorder="0" applyAlignment="0" applyProtection="0"/>
    <xf numFmtId="0" fontId="128" fillId="0" borderId="0" applyNumberFormat="0" applyFill="0" applyBorder="0" applyAlignment="0" applyProtection="0"/>
    <xf numFmtId="0" fontId="128" fillId="0" borderId="0" applyNumberFormat="0" applyFill="0" applyBorder="0" applyAlignment="0" applyProtection="0"/>
    <xf numFmtId="0" fontId="128" fillId="0" borderId="0" applyNumberFormat="0" applyFill="0" applyBorder="0" applyAlignment="0" applyProtection="0"/>
    <xf numFmtId="0" fontId="128" fillId="0" borderId="0" applyNumberFormat="0" applyFill="0" applyBorder="0" applyAlignment="0" applyProtection="0"/>
    <xf numFmtId="0" fontId="128" fillId="0" borderId="0" applyNumberFormat="0" applyFill="0" applyBorder="0" applyAlignment="0" applyProtection="0"/>
    <xf numFmtId="0" fontId="128" fillId="0" borderId="0" applyNumberFormat="0" applyFill="0" applyBorder="0" applyAlignment="0" applyProtection="0"/>
    <xf numFmtId="0" fontId="128" fillId="0" borderId="0" applyNumberFormat="0" applyFill="0" applyBorder="0" applyAlignment="0" applyProtection="0"/>
    <xf numFmtId="0" fontId="128" fillId="0" borderId="0" applyNumberFormat="0" applyFill="0" applyBorder="0" applyAlignment="0" applyProtection="0"/>
    <xf numFmtId="0" fontId="128" fillId="0" borderId="0" applyNumberFormat="0" applyFill="0" applyBorder="0" applyAlignment="0" applyProtection="0"/>
    <xf numFmtId="0" fontId="128" fillId="0" borderId="0" applyNumberFormat="0" applyFill="0" applyBorder="0" applyAlignment="0" applyProtection="0"/>
    <xf numFmtId="0" fontId="128" fillId="0" borderId="0" applyNumberFormat="0" applyFill="0" applyBorder="0" applyAlignment="0" applyProtection="0"/>
    <xf numFmtId="0" fontId="128" fillId="0" borderId="0" applyNumberFormat="0" applyFill="0" applyBorder="0" applyAlignment="0" applyProtection="0"/>
    <xf numFmtId="0" fontId="128" fillId="0" borderId="0" applyNumberFormat="0" applyFill="0" applyBorder="0" applyAlignment="0" applyProtection="0"/>
    <xf numFmtId="0" fontId="128" fillId="0" borderId="0" applyNumberFormat="0" applyFill="0" applyBorder="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56" fillId="0" borderId="67"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30" fillId="0" borderId="0" applyNumberFormat="0" applyFill="0" applyBorder="0" applyAlignment="0" applyProtection="0"/>
    <xf numFmtId="0" fontId="130" fillId="0" borderId="0" applyNumberFormat="0" applyFill="0" applyBorder="0" applyAlignment="0" applyProtection="0"/>
    <xf numFmtId="0" fontId="130" fillId="0" borderId="0" applyNumberFormat="0" applyFill="0" applyBorder="0" applyAlignment="0" applyProtection="0"/>
    <xf numFmtId="0" fontId="130" fillId="0" borderId="0" applyNumberFormat="0" applyFill="0" applyBorder="0" applyAlignment="0" applyProtection="0"/>
    <xf numFmtId="0" fontId="130" fillId="0" borderId="0" applyNumberFormat="0" applyFill="0" applyBorder="0" applyAlignment="0" applyProtection="0"/>
    <xf numFmtId="0" fontId="130" fillId="0" borderId="0" applyNumberFormat="0" applyFill="0" applyBorder="0" applyAlignment="0" applyProtection="0"/>
    <xf numFmtId="0" fontId="130" fillId="0" borderId="0" applyNumberFormat="0" applyFill="0" applyBorder="0" applyAlignment="0" applyProtection="0"/>
    <xf numFmtId="0" fontId="130" fillId="0" borderId="0" applyNumberFormat="0" applyFill="0" applyBorder="0" applyAlignment="0" applyProtection="0"/>
    <xf numFmtId="0" fontId="130" fillId="0" borderId="0" applyNumberFormat="0" applyFill="0" applyBorder="0" applyAlignment="0" applyProtection="0"/>
    <xf numFmtId="0" fontId="130" fillId="0" borderId="0" applyNumberFormat="0" applyFill="0" applyBorder="0" applyAlignment="0" applyProtection="0"/>
    <xf numFmtId="0" fontId="130" fillId="0" borderId="0" applyNumberFormat="0" applyFill="0" applyBorder="0" applyAlignment="0" applyProtection="0"/>
    <xf numFmtId="0" fontId="130" fillId="0" borderId="0" applyNumberFormat="0" applyFill="0" applyBorder="0" applyAlignment="0" applyProtection="0"/>
    <xf numFmtId="0" fontId="157" fillId="0" borderId="0" applyNumberFormat="0" applyFill="0" applyBorder="0" applyAlignment="0" applyProtection="0"/>
    <xf numFmtId="0" fontId="130" fillId="0" borderId="0" applyNumberFormat="0" applyFill="0" applyBorder="0" applyAlignment="0" applyProtection="0"/>
    <xf numFmtId="0" fontId="130" fillId="0" borderId="0" applyNumberFormat="0" applyFill="0" applyBorder="0" applyAlignment="0" applyProtection="0"/>
    <xf numFmtId="0" fontId="130" fillId="0" borderId="0" applyNumberFormat="0" applyFill="0" applyBorder="0" applyAlignment="0" applyProtection="0"/>
    <xf numFmtId="0" fontId="130" fillId="0" borderId="0" applyNumberFormat="0" applyFill="0" applyBorder="0" applyAlignment="0" applyProtection="0"/>
    <xf numFmtId="0" fontId="130" fillId="0" borderId="0" applyNumberFormat="0" applyFill="0" applyBorder="0" applyAlignment="0" applyProtection="0"/>
    <xf numFmtId="0" fontId="130" fillId="0" borderId="0" applyNumberFormat="0" applyFill="0" applyBorder="0" applyAlignment="0" applyProtection="0"/>
    <xf numFmtId="0" fontId="130" fillId="0" borderId="0" applyNumberFormat="0" applyFill="0" applyBorder="0" applyAlignment="0" applyProtection="0"/>
    <xf numFmtId="0" fontId="4" fillId="0" borderId="0"/>
    <xf numFmtId="0" fontId="4" fillId="0" borderId="0"/>
    <xf numFmtId="0" fontId="4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0" fontId="136" fillId="0" borderId="0"/>
    <xf numFmtId="0" fontId="44" fillId="0" borderId="0"/>
    <xf numFmtId="0" fontId="14" fillId="0" borderId="0"/>
    <xf numFmtId="0" fontId="4" fillId="0" borderId="0"/>
    <xf numFmtId="0" fontId="18" fillId="0" borderId="0"/>
    <xf numFmtId="0" fontId="44" fillId="0" borderId="0"/>
    <xf numFmtId="0" fontId="18" fillId="0" borderId="0"/>
    <xf numFmtId="0" fontId="14" fillId="0" borderId="0"/>
    <xf numFmtId="0" fontId="18" fillId="0" borderId="0"/>
    <xf numFmtId="9" fontId="4" fillId="0" borderId="0" applyFont="0" applyFill="0" applyBorder="0" applyAlignment="0" applyProtection="0"/>
    <xf numFmtId="9" fontId="4" fillId="0" borderId="0" applyFont="0" applyFill="0" applyBorder="0" applyAlignment="0" applyProtection="0"/>
    <xf numFmtId="0" fontId="154" fillId="33" borderId="0" applyNumberFormat="0" applyBorder="0" applyAlignment="0" applyProtection="0"/>
    <xf numFmtId="0" fontId="154" fillId="37" borderId="0" applyNumberFormat="0" applyBorder="0" applyAlignment="0" applyProtection="0"/>
    <xf numFmtId="0" fontId="154" fillId="41" borderId="0" applyNumberFormat="0" applyBorder="0" applyAlignment="0" applyProtection="0"/>
    <xf numFmtId="0" fontId="154" fillId="45" borderId="0" applyNumberFormat="0" applyBorder="0" applyAlignment="0" applyProtection="0"/>
    <xf numFmtId="0" fontId="154" fillId="49" borderId="0" applyNumberFormat="0" applyBorder="0" applyAlignment="0" applyProtection="0"/>
    <xf numFmtId="0" fontId="154" fillId="53" borderId="0" applyNumberFormat="0" applyBorder="0" applyAlignment="0" applyProtection="0"/>
    <xf numFmtId="0" fontId="154" fillId="34" borderId="0" applyNumberFormat="0" applyBorder="0" applyAlignment="0" applyProtection="0"/>
    <xf numFmtId="0" fontId="154" fillId="38" borderId="0" applyNumberFormat="0" applyBorder="0" applyAlignment="0" applyProtection="0"/>
    <xf numFmtId="0" fontId="154" fillId="42" borderId="0" applyNumberFormat="0" applyBorder="0" applyAlignment="0" applyProtection="0"/>
    <xf numFmtId="0" fontId="154" fillId="46" borderId="0" applyNumberFormat="0" applyBorder="0" applyAlignment="0" applyProtection="0"/>
    <xf numFmtId="0" fontId="154" fillId="50" borderId="0" applyNumberFormat="0" applyBorder="0" applyAlignment="0" applyProtection="0"/>
    <xf numFmtId="0" fontId="154" fillId="54" borderId="0" applyNumberFormat="0" applyBorder="0" applyAlignment="0" applyProtection="0"/>
    <xf numFmtId="0" fontId="158" fillId="35" borderId="0" applyNumberFormat="0" applyBorder="0" applyAlignment="0" applyProtection="0"/>
    <xf numFmtId="0" fontId="158" fillId="39" borderId="0" applyNumberFormat="0" applyBorder="0" applyAlignment="0" applyProtection="0"/>
    <xf numFmtId="0" fontId="158" fillId="43" borderId="0" applyNumberFormat="0" applyBorder="0" applyAlignment="0" applyProtection="0"/>
    <xf numFmtId="0" fontId="158" fillId="47" borderId="0" applyNumberFormat="0" applyBorder="0" applyAlignment="0" applyProtection="0"/>
    <xf numFmtId="0" fontId="158" fillId="51" borderId="0" applyNumberFormat="0" applyBorder="0" applyAlignment="0" applyProtection="0"/>
    <xf numFmtId="0" fontId="158" fillId="55" borderId="0" applyNumberFormat="0" applyBorder="0" applyAlignment="0" applyProtection="0"/>
    <xf numFmtId="0" fontId="158" fillId="32" borderId="0" applyNumberFormat="0" applyBorder="0" applyAlignment="0" applyProtection="0"/>
    <xf numFmtId="0" fontId="158" fillId="36" borderId="0" applyNumberFormat="0" applyBorder="0" applyAlignment="0" applyProtection="0"/>
    <xf numFmtId="0" fontId="158" fillId="40" borderId="0" applyNumberFormat="0" applyBorder="0" applyAlignment="0" applyProtection="0"/>
    <xf numFmtId="0" fontId="158" fillId="44" borderId="0" applyNumberFormat="0" applyBorder="0" applyAlignment="0" applyProtection="0"/>
    <xf numFmtId="0" fontId="158" fillId="48" borderId="0" applyNumberFormat="0" applyBorder="0" applyAlignment="0" applyProtection="0"/>
    <xf numFmtId="0" fontId="158" fillId="52" borderId="0" applyNumberFormat="0" applyBorder="0" applyAlignment="0" applyProtection="0"/>
    <xf numFmtId="0" fontId="159" fillId="26" borderId="0" applyNumberFormat="0" applyBorder="0" applyAlignment="0" applyProtection="0"/>
    <xf numFmtId="0" fontId="160" fillId="29" borderId="62" applyNumberFormat="0" applyAlignment="0" applyProtection="0"/>
    <xf numFmtId="0" fontId="161" fillId="30" borderId="65" applyNumberFormat="0" applyAlignment="0" applyProtection="0"/>
    <xf numFmtId="164" fontId="32" fillId="0" borderId="0" applyFont="0" applyFill="0" applyBorder="0" applyAlignment="0" applyProtection="0"/>
    <xf numFmtId="164" fontId="18" fillId="0" borderId="0" applyFont="0" applyFill="0" applyBorder="0" applyAlignment="0" applyProtection="0"/>
    <xf numFmtId="164" fontId="136" fillId="0" borderId="0" applyFont="0" applyFill="0" applyBorder="0" applyAlignment="0" applyProtection="0"/>
    <xf numFmtId="0" fontId="162" fillId="0" borderId="0" applyNumberFormat="0" applyFill="0" applyBorder="0" applyAlignment="0" applyProtection="0"/>
    <xf numFmtId="0" fontId="163" fillId="25" borderId="0" applyNumberFormat="0" applyBorder="0" applyAlignment="0" applyProtection="0"/>
    <xf numFmtId="0" fontId="164" fillId="0" borderId="59" applyNumberFormat="0" applyFill="0" applyAlignment="0" applyProtection="0"/>
    <xf numFmtId="0" fontId="165" fillId="0" borderId="60" applyNumberFormat="0" applyFill="0" applyAlignment="0" applyProtection="0"/>
    <xf numFmtId="0" fontId="144" fillId="0" borderId="61" applyNumberFormat="0" applyFill="0" applyAlignment="0" applyProtection="0"/>
    <xf numFmtId="0" fontId="4" fillId="0" borderId="0"/>
    <xf numFmtId="0" fontId="4" fillId="0" borderId="0"/>
    <xf numFmtId="0" fontId="4" fillId="0" borderId="0"/>
    <xf numFmtId="0" fontId="18" fillId="0" borderId="0"/>
    <xf numFmtId="0" fontId="112" fillId="0" borderId="0"/>
    <xf numFmtId="0" fontId="18" fillId="0" borderId="0"/>
    <xf numFmtId="0" fontId="18" fillId="0" borderId="0"/>
    <xf numFmtId="0" fontId="14" fillId="0" borderId="0"/>
    <xf numFmtId="0" fontId="150" fillId="0" borderId="0"/>
    <xf numFmtId="0" fontId="112" fillId="0" borderId="0"/>
    <xf numFmtId="0" fontId="18" fillId="0" borderId="0"/>
    <xf numFmtId="0" fontId="18" fillId="0" borderId="0"/>
    <xf numFmtId="0" fontId="18" fillId="0" borderId="0"/>
    <xf numFmtId="0" fontId="18" fillId="0" borderId="0"/>
    <xf numFmtId="0" fontId="18" fillId="0" borderId="0"/>
    <xf numFmtId="0" fontId="4" fillId="0" borderId="0"/>
    <xf numFmtId="0" fontId="18" fillId="0" borderId="0"/>
    <xf numFmtId="0" fontId="18" fillId="0" borderId="0"/>
    <xf numFmtId="0" fontId="4" fillId="0" borderId="0"/>
    <xf numFmtId="0" fontId="14" fillId="0" borderId="0"/>
    <xf numFmtId="172" fontId="18" fillId="0" borderId="0" applyFont="0" applyFill="0" applyBorder="0" applyAlignment="0" applyProtection="0"/>
    <xf numFmtId="0" fontId="4" fillId="0" borderId="0"/>
    <xf numFmtId="173" fontId="18" fillId="0" borderId="0" applyFont="0" applyFill="0" applyBorder="0" applyAlignment="0" applyProtection="0"/>
    <xf numFmtId="0" fontId="18" fillId="0" borderId="0"/>
    <xf numFmtId="164" fontId="18" fillId="0" borderId="0" applyFont="0" applyFill="0" applyBorder="0" applyAlignment="0" applyProtection="0"/>
    <xf numFmtId="164" fontId="18" fillId="0" borderId="0" applyFont="0" applyFill="0" applyBorder="0" applyAlignment="0" applyProtection="0"/>
    <xf numFmtId="164" fontId="14" fillId="0" borderId="0" applyFont="0" applyFill="0" applyBorder="0" applyAlignment="0" applyProtection="0"/>
    <xf numFmtId="171" fontId="18" fillId="0" borderId="0" applyFont="0" applyFill="0" applyBorder="0" applyAlignment="0" applyProtection="0"/>
    <xf numFmtId="168" fontId="166" fillId="0" borderId="0" applyBorder="0" applyAlignment="0" applyProtection="0"/>
    <xf numFmtId="170" fontId="166" fillId="109" borderId="0"/>
    <xf numFmtId="0" fontId="4" fillId="0" borderId="0"/>
    <xf numFmtId="0" fontId="4" fillId="0" borderId="0"/>
    <xf numFmtId="0" fontId="4" fillId="0" borderId="0"/>
    <xf numFmtId="0" fontId="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168" fontId="166" fillId="110" borderId="0" applyBorder="0" applyProtection="0"/>
    <xf numFmtId="0" fontId="167" fillId="0" borderId="0"/>
    <xf numFmtId="168" fontId="168" fillId="108" borderId="0" applyBorder="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4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50" fillId="0" borderId="0"/>
    <xf numFmtId="0" fontId="4" fillId="0" borderId="0"/>
    <xf numFmtId="0" fontId="4" fillId="0" borderId="0"/>
    <xf numFmtId="0" fontId="4" fillId="0" borderId="0"/>
    <xf numFmtId="0" fontId="4" fillId="0" borderId="0"/>
    <xf numFmtId="171" fontId="18" fillId="0" borderId="0" applyFont="0" applyFill="0" applyBorder="0" applyAlignment="0" applyProtection="0"/>
    <xf numFmtId="0" fontId="4" fillId="0" borderId="0"/>
    <xf numFmtId="164" fontId="18" fillId="0" borderId="0" applyFont="0" applyFill="0" applyBorder="0" applyAlignment="0" applyProtection="0"/>
    <xf numFmtId="0" fontId="4" fillId="0" borderId="0"/>
    <xf numFmtId="0" fontId="4" fillId="0" borderId="0"/>
    <xf numFmtId="0" fontId="4" fillId="0" borderId="0"/>
    <xf numFmtId="164" fontId="137" fillId="0" borderId="0" applyFont="0" applyFill="0" applyBorder="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39" fillId="0" borderId="0" applyFont="0" applyFill="0" applyBorder="0" applyAlignment="0" applyProtection="0"/>
    <xf numFmtId="164" fontId="140" fillId="0" borderId="0" applyFont="0" applyFill="0" applyBorder="0" applyAlignment="0" applyProtection="0"/>
    <xf numFmtId="164" fontId="113" fillId="0" borderId="0" applyFont="0" applyFill="0" applyBorder="0" applyAlignment="0" applyProtection="0"/>
    <xf numFmtId="164" fontId="112" fillId="0" borderId="0" applyFont="0" applyFill="0" applyBorder="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9" fontId="4" fillId="0" borderId="0" applyFont="0" applyFill="0" applyBorder="0" applyAlignment="0" applyProtection="0"/>
    <xf numFmtId="9" fontId="4" fillId="0" borderId="0" applyFont="0" applyFill="0" applyBorder="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164" fontId="18" fillId="0" borderId="0" applyFont="0" applyFill="0" applyBorder="0" applyAlignment="0" applyProtection="0"/>
    <xf numFmtId="164" fontId="32" fillId="0" borderId="0" applyFont="0" applyFill="0" applyBorder="0" applyAlignment="0" applyProtection="0"/>
    <xf numFmtId="164" fontId="136"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164" fontId="18" fillId="0" borderId="0" applyFont="0" applyFill="0" applyBorder="0" applyAlignment="0" applyProtection="0"/>
    <xf numFmtId="164" fontId="18" fillId="0" borderId="0" applyFont="0" applyFill="0" applyBorder="0" applyAlignment="0" applyProtection="0"/>
    <xf numFmtId="164" fontId="14" fillId="0" borderId="0" applyFont="0" applyFill="0" applyBorder="0" applyAlignment="0" applyProtection="0"/>
    <xf numFmtId="171" fontId="18" fillId="0" borderId="0" applyFont="0" applyFill="0" applyBorder="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4" fillId="0" borderId="0"/>
    <xf numFmtId="0" fontId="4" fillId="0" borderId="0"/>
    <xf numFmtId="0" fontId="4" fillId="0" borderId="0"/>
    <xf numFmtId="0" fontId="4" fillId="0" borderId="0"/>
    <xf numFmtId="0" fontId="126" fillId="0" borderId="0"/>
    <xf numFmtId="9" fontId="126" fillId="0" borderId="0" applyFont="0" applyFill="0" applyBorder="0" applyAlignment="0" applyProtection="0"/>
    <xf numFmtId="0" fontId="18" fillId="0" borderId="0"/>
    <xf numFmtId="0" fontId="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4" fontId="18" fillId="0" borderId="0" applyFont="0" applyFill="0" applyBorder="0" applyAlignment="0" applyProtection="0"/>
    <xf numFmtId="0" fontId="4" fillId="0" borderId="0"/>
    <xf numFmtId="0" fontId="4" fillId="0" borderId="0"/>
    <xf numFmtId="0" fontId="4" fillId="0" borderId="0"/>
    <xf numFmtId="0" fontId="4" fillId="0" borderId="0"/>
    <xf numFmtId="164" fontId="18" fillId="0" borderId="0" applyFont="0" applyFill="0" applyBorder="0" applyAlignment="0" applyProtection="0"/>
    <xf numFmtId="0" fontId="4" fillId="0" borderId="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39" fillId="0" borderId="0" applyFont="0" applyFill="0" applyBorder="0" applyAlignment="0" applyProtection="0"/>
    <xf numFmtId="164" fontId="140" fillId="0" borderId="0" applyFont="0" applyFill="0" applyBorder="0" applyAlignment="0" applyProtection="0"/>
    <xf numFmtId="164" fontId="113" fillId="0" borderId="0" applyFont="0" applyFill="0" applyBorder="0" applyAlignment="0" applyProtection="0"/>
    <xf numFmtId="164" fontId="112" fillId="0" borderId="0" applyFont="0" applyFill="0" applyBorder="0" applyAlignment="0" applyProtection="0"/>
    <xf numFmtId="171" fontId="18" fillId="0" borderId="0" applyFont="0" applyFill="0" applyBorder="0" applyAlignment="0" applyProtection="0"/>
    <xf numFmtId="171" fontId="18" fillId="0" borderId="0" applyFont="0" applyFill="0" applyBorder="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9" fontId="4" fillId="0" borderId="0" applyFont="0" applyFill="0" applyBorder="0" applyAlignment="0" applyProtection="0"/>
    <xf numFmtId="9" fontId="4" fillId="0" borderId="0" applyFont="0" applyFill="0" applyBorder="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0" fontId="4" fillId="0" borderId="0"/>
    <xf numFmtId="9" fontId="4" fillId="0" borderId="0" applyFont="0" applyFill="0" applyBorder="0" applyAlignment="0" applyProtection="0"/>
    <xf numFmtId="9" fontId="4" fillId="0" borderId="0" applyFont="0" applyFill="0" applyBorder="0" applyAlignment="0" applyProtection="0"/>
    <xf numFmtId="164" fontId="32" fillId="0" borderId="0" applyFont="0" applyFill="0" applyBorder="0" applyAlignment="0" applyProtection="0"/>
    <xf numFmtId="164" fontId="18" fillId="0" borderId="0" applyFont="0" applyFill="0" applyBorder="0" applyAlignment="0" applyProtection="0"/>
    <xf numFmtId="164" fontId="136"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164" fontId="18" fillId="0" borderId="0" applyFont="0" applyFill="0" applyBorder="0" applyAlignment="0" applyProtection="0"/>
    <xf numFmtId="164" fontId="18" fillId="0" borderId="0" applyFont="0" applyFill="0" applyBorder="0" applyAlignment="0" applyProtection="0"/>
    <xf numFmtId="164" fontId="14" fillId="0" borderId="0" applyFont="0" applyFill="0" applyBorder="0" applyAlignment="0" applyProtection="0"/>
    <xf numFmtId="171" fontId="18"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71" fontId="18" fillId="0" borderId="0" applyFont="0" applyFill="0" applyBorder="0" applyAlignment="0" applyProtection="0"/>
    <xf numFmtId="0" fontId="4" fillId="0" borderId="0"/>
    <xf numFmtId="164" fontId="18" fillId="0" borderId="0" applyFont="0" applyFill="0" applyBorder="0" applyAlignment="0" applyProtection="0"/>
    <xf numFmtId="0" fontId="4" fillId="0" borderId="0"/>
    <xf numFmtId="0" fontId="4" fillId="0" borderId="0"/>
    <xf numFmtId="0" fontId="4" fillId="0" borderId="0"/>
    <xf numFmtId="164" fontId="137" fillId="0" borderId="0" applyFont="0" applyFill="0" applyBorder="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39" fillId="0" borderId="0" applyFont="0" applyFill="0" applyBorder="0" applyAlignment="0" applyProtection="0"/>
    <xf numFmtId="164" fontId="140" fillId="0" borderId="0" applyFont="0" applyFill="0" applyBorder="0" applyAlignment="0" applyProtection="0"/>
    <xf numFmtId="164" fontId="113" fillId="0" borderId="0" applyFont="0" applyFill="0" applyBorder="0" applyAlignment="0" applyProtection="0"/>
    <xf numFmtId="164" fontId="112" fillId="0" borderId="0" applyFont="0" applyFill="0" applyBorder="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9" fontId="4" fillId="0" borderId="0" applyFont="0" applyFill="0" applyBorder="0" applyAlignment="0" applyProtection="0"/>
    <xf numFmtId="9" fontId="4" fillId="0" borderId="0" applyFont="0" applyFill="0" applyBorder="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164" fontId="18" fillId="0" borderId="0" applyFont="0" applyFill="0" applyBorder="0" applyAlignment="0" applyProtection="0"/>
    <xf numFmtId="164" fontId="32" fillId="0" borderId="0" applyFont="0" applyFill="0" applyBorder="0" applyAlignment="0" applyProtection="0"/>
    <xf numFmtId="164" fontId="136"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164" fontId="18" fillId="0" borderId="0" applyFont="0" applyFill="0" applyBorder="0" applyAlignment="0" applyProtection="0"/>
    <xf numFmtId="164" fontId="18" fillId="0" borderId="0" applyFont="0" applyFill="0" applyBorder="0" applyAlignment="0" applyProtection="0"/>
    <xf numFmtId="164" fontId="14" fillId="0" borderId="0" applyFont="0" applyFill="0" applyBorder="0" applyAlignment="0" applyProtection="0"/>
    <xf numFmtId="171" fontId="18" fillId="0" borderId="0" applyFont="0" applyFill="0" applyBorder="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53"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53"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53"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3" fillId="91"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91"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53" fillId="107" borderId="72" applyNumberFormat="0" applyFont="0" applyAlignment="0" applyProtection="0"/>
    <xf numFmtId="0" fontId="127" fillId="104" borderId="70" applyNumberFormat="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9" fillId="0" borderId="85" applyNumberFormat="0" applyFill="0" applyAlignment="0" applyProtection="0"/>
    <xf numFmtId="0" fontId="18" fillId="0" borderId="0"/>
    <xf numFmtId="0" fontId="127" fillId="104" borderId="70" applyNumberFormat="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23" fillId="91"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38"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38"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3"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7" fillId="104" borderId="70" applyNumberFormat="0" applyAlignment="0" applyProtection="0"/>
    <xf numFmtId="0" fontId="138"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0" borderId="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0" borderId="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0" borderId="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38"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38"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53"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0" borderId="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38"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7" fillId="104" borderId="70" applyNumberFormat="0" applyAlignment="0" applyProtection="0"/>
    <xf numFmtId="0" fontId="116"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38"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3" fillId="91"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38"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3" fillId="91"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8" fillId="0" borderId="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53"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91"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3" fillId="91" borderId="68" applyNumberFormat="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53"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53"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53"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53"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23" fillId="91"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53"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18" fillId="0" borderId="0"/>
    <xf numFmtId="164" fontId="18" fillId="0" borderId="0" applyFont="0" applyFill="0" applyBorder="0" applyAlignment="0" applyProtection="0"/>
    <xf numFmtId="0" fontId="4" fillId="0" borderId="0"/>
    <xf numFmtId="0" fontId="18" fillId="0" borderId="0"/>
    <xf numFmtId="0" fontId="4" fillId="0" borderId="0"/>
    <xf numFmtId="0" fontId="129" fillId="0" borderId="85" applyNumberFormat="0" applyFill="0" applyAlignment="0" applyProtection="0"/>
    <xf numFmtId="0" fontId="4" fillId="0" borderId="0"/>
    <xf numFmtId="0" fontId="4" fillId="0" borderId="0"/>
    <xf numFmtId="164" fontId="18" fillId="0" borderId="0" applyFont="0" applyFill="0" applyBorder="0" applyAlignment="0" applyProtection="0"/>
    <xf numFmtId="0" fontId="4" fillId="0" borderId="0"/>
    <xf numFmtId="164" fontId="137"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39" fillId="0" borderId="0" applyFont="0" applyFill="0" applyBorder="0" applyAlignment="0" applyProtection="0"/>
    <xf numFmtId="164" fontId="140" fillId="0" borderId="0" applyFont="0" applyFill="0" applyBorder="0" applyAlignment="0" applyProtection="0"/>
    <xf numFmtId="164" fontId="113" fillId="0" borderId="0" applyFont="0" applyFill="0" applyBorder="0" applyAlignment="0" applyProtection="0"/>
    <xf numFmtId="164" fontId="112"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0" fontId="4" fillId="0" borderId="0"/>
    <xf numFmtId="9" fontId="4" fillId="0" borderId="0" applyFont="0" applyFill="0" applyBorder="0" applyAlignment="0" applyProtection="0"/>
    <xf numFmtId="9" fontId="4" fillId="0" borderId="0" applyFont="0" applyFill="0" applyBorder="0" applyAlignment="0" applyProtection="0"/>
    <xf numFmtId="164" fontId="32" fillId="0" borderId="0" applyFont="0" applyFill="0" applyBorder="0" applyAlignment="0" applyProtection="0"/>
    <xf numFmtId="164" fontId="18" fillId="0" borderId="0" applyFont="0" applyFill="0" applyBorder="0" applyAlignment="0" applyProtection="0"/>
    <xf numFmtId="164" fontId="136"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164" fontId="18" fillId="0" borderId="0" applyFont="0" applyFill="0" applyBorder="0" applyAlignment="0" applyProtection="0"/>
    <xf numFmtId="164" fontId="18" fillId="0" borderId="0" applyFont="0" applyFill="0" applyBorder="0" applyAlignment="0" applyProtection="0"/>
    <xf numFmtId="164" fontId="1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4" fontId="18" fillId="0" borderId="0" applyFont="0" applyFill="0" applyBorder="0" applyAlignment="0" applyProtection="0"/>
    <xf numFmtId="0" fontId="4" fillId="0" borderId="0"/>
    <xf numFmtId="0" fontId="4" fillId="0" borderId="0"/>
    <xf numFmtId="0" fontId="4" fillId="0" borderId="0"/>
    <xf numFmtId="164" fontId="137"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39" fillId="0" borderId="0" applyFont="0" applyFill="0" applyBorder="0" applyAlignment="0" applyProtection="0"/>
    <xf numFmtId="164" fontId="140" fillId="0" borderId="0" applyFont="0" applyFill="0" applyBorder="0" applyAlignment="0" applyProtection="0"/>
    <xf numFmtId="164" fontId="113" fillId="0" borderId="0" applyFont="0" applyFill="0" applyBorder="0" applyAlignment="0" applyProtection="0"/>
    <xf numFmtId="164" fontId="112"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164" fontId="18" fillId="0" borderId="0" applyFont="0" applyFill="0" applyBorder="0" applyAlignment="0" applyProtection="0"/>
    <xf numFmtId="164" fontId="32" fillId="0" borderId="0" applyFont="0" applyFill="0" applyBorder="0" applyAlignment="0" applyProtection="0"/>
    <xf numFmtId="164" fontId="136"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0" fontId="4" fillId="0" borderId="0"/>
    <xf numFmtId="0" fontId="4" fillId="0" borderId="0"/>
    <xf numFmtId="0" fontId="4" fillId="0" borderId="0"/>
    <xf numFmtId="0" fontId="4" fillId="0" borderId="0"/>
    <xf numFmtId="164" fontId="18" fillId="0" borderId="0" applyFont="0" applyFill="0" applyBorder="0" applyAlignment="0" applyProtection="0"/>
    <xf numFmtId="164" fontId="18" fillId="0" borderId="0" applyFont="0" applyFill="0" applyBorder="0" applyAlignment="0" applyProtection="0"/>
    <xf numFmtId="164" fontId="1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4" fontId="18" fillId="0" borderId="0" applyFont="0" applyFill="0" applyBorder="0" applyAlignment="0" applyProtection="0"/>
    <xf numFmtId="0" fontId="4" fillId="0" borderId="0"/>
    <xf numFmtId="0" fontId="4" fillId="0" borderId="0"/>
    <xf numFmtId="0" fontId="4" fillId="0" borderId="0"/>
    <xf numFmtId="0" fontId="4" fillId="0" borderId="0"/>
    <xf numFmtId="164" fontId="18" fillId="0" borderId="0" applyFont="0" applyFill="0" applyBorder="0" applyAlignment="0" applyProtection="0"/>
    <xf numFmtId="0" fontId="4" fillId="0" borderId="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39" fillId="0" borderId="0" applyFont="0" applyFill="0" applyBorder="0" applyAlignment="0" applyProtection="0"/>
    <xf numFmtId="164" fontId="140" fillId="0" borderId="0" applyFont="0" applyFill="0" applyBorder="0" applyAlignment="0" applyProtection="0"/>
    <xf numFmtId="164" fontId="113" fillId="0" borderId="0" applyFont="0" applyFill="0" applyBorder="0" applyAlignment="0" applyProtection="0"/>
    <xf numFmtId="164" fontId="112"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0" fontId="4" fillId="0" borderId="0"/>
    <xf numFmtId="9" fontId="4" fillId="0" borderId="0" applyFont="0" applyFill="0" applyBorder="0" applyAlignment="0" applyProtection="0"/>
    <xf numFmtId="9" fontId="4" fillId="0" borderId="0" applyFont="0" applyFill="0" applyBorder="0" applyAlignment="0" applyProtection="0"/>
    <xf numFmtId="164" fontId="32" fillId="0" borderId="0" applyFont="0" applyFill="0" applyBorder="0" applyAlignment="0" applyProtection="0"/>
    <xf numFmtId="164" fontId="18" fillId="0" borderId="0" applyFont="0" applyFill="0" applyBorder="0" applyAlignment="0" applyProtection="0"/>
    <xf numFmtId="164" fontId="136"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164" fontId="18" fillId="0" borderId="0" applyFont="0" applyFill="0" applyBorder="0" applyAlignment="0" applyProtection="0"/>
    <xf numFmtId="164" fontId="18" fillId="0" borderId="0" applyFont="0" applyFill="0" applyBorder="0" applyAlignment="0" applyProtection="0"/>
    <xf numFmtId="164" fontId="1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4" fontId="18" fillId="0" borderId="0" applyFont="0" applyFill="0" applyBorder="0" applyAlignment="0" applyProtection="0"/>
    <xf numFmtId="0" fontId="4" fillId="0" borderId="0"/>
    <xf numFmtId="0" fontId="4" fillId="0" borderId="0"/>
    <xf numFmtId="0" fontId="4" fillId="0" borderId="0"/>
    <xf numFmtId="164" fontId="137"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39" fillId="0" borderId="0" applyFont="0" applyFill="0" applyBorder="0" applyAlignment="0" applyProtection="0"/>
    <xf numFmtId="164" fontId="140" fillId="0" borderId="0" applyFont="0" applyFill="0" applyBorder="0" applyAlignment="0" applyProtection="0"/>
    <xf numFmtId="164" fontId="113" fillId="0" borderId="0" applyFont="0" applyFill="0" applyBorder="0" applyAlignment="0" applyProtection="0"/>
    <xf numFmtId="164" fontId="112"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164" fontId="18" fillId="0" borderId="0" applyFont="0" applyFill="0" applyBorder="0" applyAlignment="0" applyProtection="0"/>
    <xf numFmtId="164" fontId="32" fillId="0" borderId="0" applyFont="0" applyFill="0" applyBorder="0" applyAlignment="0" applyProtection="0"/>
    <xf numFmtId="164" fontId="136"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0" fontId="4" fillId="0" borderId="0"/>
    <xf numFmtId="0" fontId="4" fillId="0" borderId="0"/>
    <xf numFmtId="0" fontId="4" fillId="0" borderId="0"/>
    <xf numFmtId="0" fontId="4" fillId="0" borderId="0"/>
    <xf numFmtId="164" fontId="18" fillId="0" borderId="0" applyFont="0" applyFill="0" applyBorder="0" applyAlignment="0" applyProtection="0"/>
    <xf numFmtId="164" fontId="18" fillId="0" borderId="0" applyFont="0" applyFill="0" applyBorder="0" applyAlignment="0" applyProtection="0"/>
    <xf numFmtId="164" fontId="1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53"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53"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53"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3" fillId="91"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91"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53" fillId="107" borderId="72" applyNumberFormat="0" applyFont="0" applyAlignment="0" applyProtection="0"/>
    <xf numFmtId="0" fontId="127" fillId="104" borderId="70" applyNumberFormat="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9" fillId="0" borderId="85" applyNumberFormat="0" applyFill="0" applyAlignment="0" applyProtection="0"/>
    <xf numFmtId="0" fontId="18" fillId="0" borderId="0"/>
    <xf numFmtId="0" fontId="127" fillId="104" borderId="70" applyNumberFormat="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23" fillId="91"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38"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7" fillId="104" borderId="70" applyNumberFormat="0" applyAlignment="0" applyProtection="0"/>
    <xf numFmtId="0" fontId="138"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3"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7" fillId="104" borderId="70" applyNumberFormat="0" applyAlignment="0" applyProtection="0"/>
    <xf numFmtId="0" fontId="138"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0" borderId="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0" borderId="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0" borderId="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38"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53"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0" borderId="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38"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3" fillId="91"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7" fillId="104" borderId="70" applyNumberFormat="0" applyAlignment="0" applyProtection="0"/>
    <xf numFmtId="0" fontId="116"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38"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3" fillId="91"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38"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3" fillId="91"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8" fillId="0" borderId="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53"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91"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3" fillId="91" borderId="68" applyNumberFormat="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53"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53"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53"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53"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23" fillId="91"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4" fillId="0" borderId="0"/>
    <xf numFmtId="0" fontId="4" fillId="0" borderId="0"/>
    <xf numFmtId="0" fontId="4" fillId="0" borderId="0"/>
    <xf numFmtId="0" fontId="4" fillId="0" borderId="0"/>
    <xf numFmtId="164" fontId="14" fillId="0" borderId="0" applyFont="0" applyFill="0" applyBorder="0" applyAlignment="0" applyProtection="0"/>
    <xf numFmtId="0" fontId="4" fillId="0" borderId="0"/>
    <xf numFmtId="0" fontId="169" fillId="0" borderId="0" applyNumberFormat="0" applyFill="0" applyBorder="0" applyAlignment="0" applyProtection="0"/>
    <xf numFmtId="0" fontId="18" fillId="0" borderId="0"/>
    <xf numFmtId="0" fontId="18" fillId="0" borderId="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14" fillId="0" borderId="0"/>
    <xf numFmtId="0" fontId="14" fillId="0" borderId="0"/>
    <xf numFmtId="164" fontId="18" fillId="0" borderId="0" applyFont="0" applyFill="0" applyBorder="0" applyAlignment="0" applyProtection="0"/>
    <xf numFmtId="0" fontId="14" fillId="0" borderId="0"/>
    <xf numFmtId="0" fontId="129" fillId="0" borderId="85" applyNumberFormat="0" applyFill="0" applyAlignment="0" applyProtection="0"/>
    <xf numFmtId="164" fontId="18" fillId="0" borderId="0" applyFont="0" applyFill="0" applyBorder="0" applyAlignment="0" applyProtection="0"/>
    <xf numFmtId="164" fontId="137" fillId="0" borderId="0" applyFont="0" applyFill="0" applyBorder="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39" fillId="0" borderId="0" applyFont="0" applyFill="0" applyBorder="0" applyAlignment="0" applyProtection="0"/>
    <xf numFmtId="164" fontId="140" fillId="0" borderId="0" applyFont="0" applyFill="0" applyBorder="0" applyAlignment="0" applyProtection="0"/>
    <xf numFmtId="164" fontId="113" fillId="0" borderId="0" applyFont="0" applyFill="0" applyBorder="0" applyAlignment="0" applyProtection="0"/>
    <xf numFmtId="164" fontId="112" fillId="0" borderId="0" applyFont="0" applyFill="0" applyBorder="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4" fillId="0" borderId="0"/>
    <xf numFmtId="164" fontId="32" fillId="0" borderId="0" applyFont="0" applyFill="0" applyBorder="0" applyAlignment="0" applyProtection="0"/>
    <xf numFmtId="164" fontId="18" fillId="0" borderId="0" applyFont="0" applyFill="0" applyBorder="0" applyAlignment="0" applyProtection="0"/>
    <xf numFmtId="164" fontId="136" fillId="0" borderId="0" applyFont="0" applyFill="0" applyBorder="0" applyAlignment="0" applyProtection="0"/>
    <xf numFmtId="0" fontId="14" fillId="0" borderId="0"/>
    <xf numFmtId="0" fontId="14" fillId="0" borderId="0"/>
    <xf numFmtId="164" fontId="18" fillId="0" borderId="0" applyFont="0" applyFill="0" applyBorder="0" applyAlignment="0" applyProtection="0"/>
    <xf numFmtId="164" fontId="18" fillId="0" borderId="0" applyFont="0" applyFill="0" applyBorder="0" applyAlignment="0" applyProtection="0"/>
    <xf numFmtId="164" fontId="14" fillId="0" borderId="0" applyFont="0" applyFill="0" applyBorder="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164" fontId="18" fillId="0" borderId="0" applyFont="0" applyFill="0" applyBorder="0" applyAlignment="0" applyProtection="0"/>
    <xf numFmtId="164" fontId="137" fillId="0" borderId="0" applyFont="0" applyFill="0" applyBorder="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39" fillId="0" borderId="0" applyFont="0" applyFill="0" applyBorder="0" applyAlignment="0" applyProtection="0"/>
    <xf numFmtId="164" fontId="140" fillId="0" borderId="0" applyFont="0" applyFill="0" applyBorder="0" applyAlignment="0" applyProtection="0"/>
    <xf numFmtId="164" fontId="113" fillId="0" borderId="0" applyFont="0" applyFill="0" applyBorder="0" applyAlignment="0" applyProtection="0"/>
    <xf numFmtId="164" fontId="112" fillId="0" borderId="0" applyFont="0" applyFill="0" applyBorder="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164" fontId="18" fillId="0" borderId="0" applyFont="0" applyFill="0" applyBorder="0" applyAlignment="0" applyProtection="0"/>
    <xf numFmtId="164" fontId="32" fillId="0" borderId="0" applyFont="0" applyFill="0" applyBorder="0" applyAlignment="0" applyProtection="0"/>
    <xf numFmtId="164" fontId="136" fillId="0" borderId="0" applyFont="0" applyFill="0" applyBorder="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164" fontId="18" fillId="0" borderId="0" applyFont="0" applyFill="0" applyBorder="0" applyAlignment="0" applyProtection="0"/>
    <xf numFmtId="164" fontId="18" fillId="0" borderId="0" applyFont="0" applyFill="0" applyBorder="0" applyAlignment="0" applyProtection="0"/>
    <xf numFmtId="164" fontId="14" fillId="0" borderId="0" applyFont="0" applyFill="0" applyBorder="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164" fontId="18" fillId="0" borderId="0" applyFont="0" applyFill="0" applyBorder="0" applyAlignment="0" applyProtection="0"/>
    <xf numFmtId="164" fontId="18" fillId="0" borderId="0" applyFont="0" applyFill="0" applyBorder="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39" fillId="0" borderId="0" applyFont="0" applyFill="0" applyBorder="0" applyAlignment="0" applyProtection="0"/>
    <xf numFmtId="164" fontId="140" fillId="0" borderId="0" applyFont="0" applyFill="0" applyBorder="0" applyAlignment="0" applyProtection="0"/>
    <xf numFmtId="164" fontId="113" fillId="0" borderId="0" applyFont="0" applyFill="0" applyBorder="0" applyAlignment="0" applyProtection="0"/>
    <xf numFmtId="164" fontId="112" fillId="0" borderId="0" applyFont="0" applyFill="0" applyBorder="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164" fontId="32" fillId="0" borderId="0" applyFont="0" applyFill="0" applyBorder="0" applyAlignment="0" applyProtection="0"/>
    <xf numFmtId="164" fontId="18" fillId="0" borderId="0" applyFont="0" applyFill="0" applyBorder="0" applyAlignment="0" applyProtection="0"/>
    <xf numFmtId="164" fontId="136"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4" fillId="0" borderId="0" applyFont="0" applyFill="0" applyBorder="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164" fontId="18" fillId="0" borderId="0" applyFont="0" applyFill="0" applyBorder="0" applyAlignment="0" applyProtection="0"/>
    <xf numFmtId="164" fontId="137" fillId="0" borderId="0" applyFont="0" applyFill="0" applyBorder="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39" fillId="0" borderId="0" applyFont="0" applyFill="0" applyBorder="0" applyAlignment="0" applyProtection="0"/>
    <xf numFmtId="164" fontId="140" fillId="0" borderId="0" applyFont="0" applyFill="0" applyBorder="0" applyAlignment="0" applyProtection="0"/>
    <xf numFmtId="164" fontId="113" fillId="0" borderId="0" applyFont="0" applyFill="0" applyBorder="0" applyAlignment="0" applyProtection="0"/>
    <xf numFmtId="164" fontId="112" fillId="0" borderId="0" applyFont="0" applyFill="0" applyBorder="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164" fontId="18" fillId="0" borderId="0" applyFont="0" applyFill="0" applyBorder="0" applyAlignment="0" applyProtection="0"/>
    <xf numFmtId="164" fontId="32" fillId="0" borderId="0" applyFont="0" applyFill="0" applyBorder="0" applyAlignment="0" applyProtection="0"/>
    <xf numFmtId="164" fontId="136" fillId="0" borderId="0" applyFont="0" applyFill="0" applyBorder="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164" fontId="18" fillId="0" borderId="0" applyFont="0" applyFill="0" applyBorder="0" applyAlignment="0" applyProtection="0"/>
    <xf numFmtId="164" fontId="18" fillId="0" borderId="0" applyFont="0" applyFill="0" applyBorder="0" applyAlignment="0" applyProtection="0"/>
    <xf numFmtId="164" fontId="14" fillId="0" borderId="0" applyFont="0" applyFill="0" applyBorder="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53"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53"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53"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3" fillId="91"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91"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53" fillId="107" borderId="72" applyNumberFormat="0" applyFont="0" applyAlignment="0" applyProtection="0"/>
    <xf numFmtId="0" fontId="127" fillId="104" borderId="70" applyNumberFormat="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23" fillId="91"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38"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38"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3"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7" fillId="104" borderId="70" applyNumberFormat="0" applyAlignment="0" applyProtection="0"/>
    <xf numFmtId="0" fontId="138"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38"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38"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53"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38"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7" fillId="104" borderId="70" applyNumberFormat="0" applyAlignment="0" applyProtection="0"/>
    <xf numFmtId="0" fontId="116"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38"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3" fillId="91"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38"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3" fillId="91"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53"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91"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3" fillId="91" borderId="68" applyNumberFormat="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53"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53"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53"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53"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23" fillId="91"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53"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164" fontId="18" fillId="0" borderId="0" applyFont="0" applyFill="0" applyBorder="0" applyAlignment="0" applyProtection="0"/>
    <xf numFmtId="0" fontId="129" fillId="0" borderId="85" applyNumberFormat="0" applyFill="0" applyAlignment="0" applyProtection="0"/>
    <xf numFmtId="164" fontId="18" fillId="0" borderId="0" applyFont="0" applyFill="0" applyBorder="0" applyAlignment="0" applyProtection="0"/>
    <xf numFmtId="164" fontId="137"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39" fillId="0" borderId="0" applyFont="0" applyFill="0" applyBorder="0" applyAlignment="0" applyProtection="0"/>
    <xf numFmtId="164" fontId="140" fillId="0" borderId="0" applyFont="0" applyFill="0" applyBorder="0" applyAlignment="0" applyProtection="0"/>
    <xf numFmtId="164" fontId="113" fillId="0" borderId="0" applyFont="0" applyFill="0" applyBorder="0" applyAlignment="0" applyProtection="0"/>
    <xf numFmtId="164" fontId="112" fillId="0" borderId="0" applyFont="0" applyFill="0" applyBorder="0" applyAlignment="0" applyProtection="0"/>
    <xf numFmtId="164" fontId="32" fillId="0" borderId="0" applyFont="0" applyFill="0" applyBorder="0" applyAlignment="0" applyProtection="0"/>
    <xf numFmtId="164" fontId="18" fillId="0" borderId="0" applyFont="0" applyFill="0" applyBorder="0" applyAlignment="0" applyProtection="0"/>
    <xf numFmtId="164" fontId="136"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4" fillId="0" borderId="0" applyFont="0" applyFill="0" applyBorder="0" applyAlignment="0" applyProtection="0"/>
    <xf numFmtId="164" fontId="18" fillId="0" borderId="0" applyFont="0" applyFill="0" applyBorder="0" applyAlignment="0" applyProtection="0"/>
    <xf numFmtId="164" fontId="137"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39" fillId="0" borderId="0" applyFont="0" applyFill="0" applyBorder="0" applyAlignment="0" applyProtection="0"/>
    <xf numFmtId="164" fontId="140" fillId="0" borderId="0" applyFont="0" applyFill="0" applyBorder="0" applyAlignment="0" applyProtection="0"/>
    <xf numFmtId="164" fontId="113" fillId="0" borderId="0" applyFont="0" applyFill="0" applyBorder="0" applyAlignment="0" applyProtection="0"/>
    <xf numFmtId="164" fontId="112" fillId="0" borderId="0" applyFont="0" applyFill="0" applyBorder="0" applyAlignment="0" applyProtection="0"/>
    <xf numFmtId="164" fontId="18" fillId="0" borderId="0" applyFont="0" applyFill="0" applyBorder="0" applyAlignment="0" applyProtection="0"/>
    <xf numFmtId="164" fontId="32" fillId="0" borderId="0" applyFont="0" applyFill="0" applyBorder="0" applyAlignment="0" applyProtection="0"/>
    <xf numFmtId="164" fontId="136"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4"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39" fillId="0" borderId="0" applyFont="0" applyFill="0" applyBorder="0" applyAlignment="0" applyProtection="0"/>
    <xf numFmtId="164" fontId="140" fillId="0" borderId="0" applyFont="0" applyFill="0" applyBorder="0" applyAlignment="0" applyProtection="0"/>
    <xf numFmtId="164" fontId="113" fillId="0" borderId="0" applyFont="0" applyFill="0" applyBorder="0" applyAlignment="0" applyProtection="0"/>
    <xf numFmtId="164" fontId="112" fillId="0" borderId="0" applyFont="0" applyFill="0" applyBorder="0" applyAlignment="0" applyProtection="0"/>
    <xf numFmtId="164" fontId="32" fillId="0" borderId="0" applyFont="0" applyFill="0" applyBorder="0" applyAlignment="0" applyProtection="0"/>
    <xf numFmtId="164" fontId="18" fillId="0" borderId="0" applyFont="0" applyFill="0" applyBorder="0" applyAlignment="0" applyProtection="0"/>
    <xf numFmtId="164" fontId="136"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4" fillId="0" borderId="0" applyFont="0" applyFill="0" applyBorder="0" applyAlignment="0" applyProtection="0"/>
    <xf numFmtId="164" fontId="18" fillId="0" borderId="0" applyFont="0" applyFill="0" applyBorder="0" applyAlignment="0" applyProtection="0"/>
    <xf numFmtId="164" fontId="137"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39" fillId="0" borderId="0" applyFont="0" applyFill="0" applyBorder="0" applyAlignment="0" applyProtection="0"/>
    <xf numFmtId="164" fontId="140" fillId="0" borderId="0" applyFont="0" applyFill="0" applyBorder="0" applyAlignment="0" applyProtection="0"/>
    <xf numFmtId="164" fontId="113" fillId="0" borderId="0" applyFont="0" applyFill="0" applyBorder="0" applyAlignment="0" applyProtection="0"/>
    <xf numFmtId="164" fontId="112" fillId="0" borderId="0" applyFont="0" applyFill="0" applyBorder="0" applyAlignment="0" applyProtection="0"/>
    <xf numFmtId="164" fontId="18" fillId="0" borderId="0" applyFont="0" applyFill="0" applyBorder="0" applyAlignment="0" applyProtection="0"/>
    <xf numFmtId="164" fontId="32" fillId="0" borderId="0" applyFont="0" applyFill="0" applyBorder="0" applyAlignment="0" applyProtection="0"/>
    <xf numFmtId="164" fontId="136"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4" fillId="0" borderId="0" applyFont="0" applyFill="0" applyBorder="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53"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53"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53"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3" fillId="91"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91"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53" fillId="107" borderId="72" applyNumberFormat="0" applyFont="0" applyAlignment="0" applyProtection="0"/>
    <xf numFmtId="0" fontId="127" fillId="104" borderId="70" applyNumberFormat="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23" fillId="91"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38"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7" fillId="104" borderId="70" applyNumberFormat="0" applyAlignment="0" applyProtection="0"/>
    <xf numFmtId="0" fontId="138"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3"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7" fillId="104" borderId="70" applyNumberFormat="0" applyAlignment="0" applyProtection="0"/>
    <xf numFmtId="0" fontId="138"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38"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53"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38"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3" fillId="91"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7" fillId="104" borderId="70" applyNumberFormat="0" applyAlignment="0" applyProtection="0"/>
    <xf numFmtId="0" fontId="116"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38"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3" fillId="91"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38"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23" fillId="91"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53"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91"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3" fillId="91" borderId="68" applyNumberFormat="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53" fillId="107" borderId="72" applyNumberFormat="0" applyFont="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53"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53"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53"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23" fillId="104" borderId="68" applyNumberFormat="0" applyAlignment="0" applyProtection="0"/>
    <xf numFmtId="0" fontId="123" fillId="91"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3"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27" fillId="104" borderId="70"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16" fillId="104" borderId="68" applyNumberFormat="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3" fillId="104" borderId="68"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16" fillId="104" borderId="68"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8" fillId="107" borderId="72" applyNumberFormat="0" applyFont="0" applyAlignment="0" applyProtection="0"/>
    <xf numFmtId="0" fontId="123"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3" fillId="104" borderId="68" applyNumberFormat="0" applyAlignment="0" applyProtection="0"/>
    <xf numFmtId="0" fontId="18" fillId="107" borderId="72" applyNumberFormat="0" applyFont="0" applyAlignment="0" applyProtection="0"/>
    <xf numFmtId="0" fontId="127" fillId="104" borderId="70" applyNumberFormat="0" applyAlignment="0" applyProtection="0"/>
    <xf numFmtId="0" fontId="129" fillId="0" borderId="85" applyNumberFormat="0" applyFill="0" applyAlignment="0" applyProtection="0"/>
    <xf numFmtId="0" fontId="116" fillId="104" borderId="68" applyNumberFormat="0" applyAlignment="0" applyProtection="0"/>
    <xf numFmtId="0" fontId="123" fillId="104" borderId="68" applyNumberFormat="0" applyAlignment="0" applyProtection="0"/>
    <xf numFmtId="0" fontId="127" fillId="104" borderId="70"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7" fillId="104" borderId="70"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9" fillId="0" borderId="85" applyNumberFormat="0" applyFill="0" applyAlignment="0" applyProtection="0"/>
    <xf numFmtId="0" fontId="127" fillId="104" borderId="70"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8" fillId="107" borderId="72" applyNumberFormat="0" applyFon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38"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16"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91"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23" fillId="104" borderId="68" applyNumberForma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53"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8" fillId="107" borderId="72" applyNumberFormat="0" applyFon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7" fillId="104" borderId="70" applyNumberFormat="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0" fontId="129" fillId="0" borderId="85" applyNumberFormat="0" applyFill="0" applyAlignment="0" applyProtection="0"/>
    <xf numFmtId="164" fontId="14" fillId="0" borderId="0" applyFont="0" applyFill="0" applyBorder="0" applyAlignment="0" applyProtection="0"/>
    <xf numFmtId="0" fontId="135" fillId="0" borderId="0"/>
    <xf numFmtId="0" fontId="135" fillId="0" borderId="0"/>
    <xf numFmtId="0" fontId="135" fillId="0" borderId="0"/>
    <xf numFmtId="0" fontId="135" fillId="0" borderId="0"/>
    <xf numFmtId="0" fontId="131" fillId="0" borderId="0"/>
    <xf numFmtId="0" fontId="4" fillId="0" borderId="0"/>
    <xf numFmtId="0" fontId="4" fillId="0" borderId="0"/>
    <xf numFmtId="0" fontId="4" fillId="0" borderId="0"/>
    <xf numFmtId="0" fontId="3" fillId="0" borderId="0"/>
    <xf numFmtId="0" fontId="2" fillId="0" borderId="0"/>
    <xf numFmtId="164" fontId="2" fillId="0" borderId="0" applyFont="0" applyFill="0" applyBorder="0" applyAlignment="0" applyProtection="0"/>
    <xf numFmtId="9" fontId="14"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cellStyleXfs>
  <cellXfs count="1982">
    <xf numFmtId="0" fontId="0" fillId="0" borderId="0" xfId="0"/>
    <xf numFmtId="0" fontId="13" fillId="3" borderId="3" xfId="0" applyFont="1" applyFill="1" applyBorder="1" applyAlignment="1">
      <alignment horizontal="center" vertical="top" wrapText="1"/>
    </xf>
    <xf numFmtId="0" fontId="13" fillId="3" borderId="3" xfId="0" applyFont="1" applyFill="1" applyBorder="1" applyAlignment="1">
      <alignment horizontal="center" vertical="center" wrapText="1"/>
    </xf>
    <xf numFmtId="0" fontId="10" fillId="0" borderId="0" xfId="0" applyFont="1"/>
    <xf numFmtId="0" fontId="8" fillId="0" borderId="0" xfId="2"/>
    <xf numFmtId="49" fontId="19" fillId="3" borderId="20" xfId="4" applyNumberFormat="1" applyFont="1" applyFill="1" applyBorder="1" applyAlignment="1">
      <alignment horizontal="center" vertical="center" wrapText="1"/>
    </xf>
    <xf numFmtId="49" fontId="19" fillId="3" borderId="21" xfId="4" applyNumberFormat="1" applyFont="1" applyFill="1" applyBorder="1" applyAlignment="1">
      <alignment horizontal="left" vertical="center" wrapText="1"/>
    </xf>
    <xf numFmtId="165" fontId="17" fillId="0" borderId="2" xfId="5" applyNumberFormat="1" applyFont="1" applyBorder="1" applyAlignment="1">
      <alignment horizontal="center" vertical="center"/>
    </xf>
    <xf numFmtId="4" fontId="21" fillId="0" borderId="2" xfId="4" applyNumberFormat="1" applyFont="1" applyBorder="1" applyAlignment="1" applyProtection="1">
      <alignment horizontal="right" wrapText="1"/>
      <protection locked="0"/>
    </xf>
    <xf numFmtId="166" fontId="19" fillId="0" borderId="2" xfId="4" applyNumberFormat="1" applyFont="1" applyBorder="1" applyAlignment="1">
      <alignment horizontal="right" wrapText="1"/>
    </xf>
    <xf numFmtId="166" fontId="19" fillId="0" borderId="2" xfId="4" applyNumberFormat="1" applyFont="1" applyBorder="1" applyAlignment="1" applyProtection="1">
      <alignment horizontal="right" wrapText="1"/>
      <protection locked="0"/>
    </xf>
    <xf numFmtId="49" fontId="19" fillId="3" borderId="21" xfId="4" applyNumberFormat="1" applyFont="1" applyFill="1" applyBorder="1" applyAlignment="1">
      <alignment horizontal="center" vertical="center" wrapText="1"/>
    </xf>
    <xf numFmtId="49" fontId="19" fillId="0" borderId="0" xfId="4" applyNumberFormat="1" applyFont="1" applyAlignment="1">
      <alignment horizontal="left" vertical="center"/>
    </xf>
    <xf numFmtId="0" fontId="7" fillId="0" borderId="0" xfId="7"/>
    <xf numFmtId="0" fontId="15" fillId="0" borderId="0" xfId="7" applyFont="1" applyAlignment="1">
      <alignment horizontal="center" wrapText="1"/>
    </xf>
    <xf numFmtId="0" fontId="16" fillId="3" borderId="2" xfId="8" applyFont="1" applyFill="1" applyBorder="1" applyAlignment="1">
      <alignment horizontal="center" vertical="center" wrapText="1"/>
    </xf>
    <xf numFmtId="0" fontId="16" fillId="0" borderId="2" xfId="8" applyFont="1" applyBorder="1" applyAlignment="1">
      <alignment horizontal="left" vertical="center" wrapText="1"/>
    </xf>
    <xf numFmtId="3" fontId="16" fillId="10" borderId="2" xfId="8" applyNumberFormat="1" applyFont="1" applyFill="1" applyBorder="1"/>
    <xf numFmtId="0" fontId="16" fillId="0" borderId="0" xfId="7" applyFont="1"/>
    <xf numFmtId="0" fontId="20" fillId="0" borderId="2" xfId="7" applyFont="1" applyBorder="1" applyAlignment="1">
      <alignment horizontal="center" vertical="center" wrapText="1"/>
    </xf>
    <xf numFmtId="0" fontId="16" fillId="0" borderId="0" xfId="7" applyFont="1" applyAlignment="1">
      <alignment vertical="center" wrapText="1"/>
    </xf>
    <xf numFmtId="0" fontId="16" fillId="0" borderId="0" xfId="7" applyFont="1" applyAlignment="1">
      <alignment horizontal="right"/>
    </xf>
    <xf numFmtId="4" fontId="16" fillId="0" borderId="2" xfId="7" applyNumberFormat="1" applyFont="1" applyBorder="1" applyAlignment="1">
      <alignment horizontal="right" wrapText="1"/>
    </xf>
    <xf numFmtId="0" fontId="20" fillId="3" borderId="21" xfId="7" applyFont="1" applyFill="1" applyBorder="1" applyAlignment="1">
      <alignment horizontal="center" vertical="center" wrapText="1"/>
    </xf>
    <xf numFmtId="0" fontId="20" fillId="3" borderId="21" xfId="9" applyFont="1" applyFill="1" applyBorder="1" applyAlignment="1">
      <alignment horizontal="center" vertical="center" wrapText="1"/>
    </xf>
    <xf numFmtId="0" fontId="22" fillId="3" borderId="21" xfId="7" applyFont="1" applyFill="1" applyBorder="1" applyAlignment="1">
      <alignment horizontal="center" vertical="center" wrapText="1"/>
    </xf>
    <xf numFmtId="0" fontId="20" fillId="10" borderId="21" xfId="7" applyFont="1" applyFill="1" applyBorder="1" applyAlignment="1">
      <alignment horizontal="center" vertical="center"/>
    </xf>
    <xf numFmtId="0" fontId="19" fillId="3" borderId="21" xfId="4" applyFont="1" applyFill="1" applyBorder="1" applyAlignment="1">
      <alignment horizontal="center" vertical="center" wrapText="1"/>
    </xf>
    <xf numFmtId="3" fontId="19" fillId="10" borderId="21" xfId="7" applyNumberFormat="1" applyFont="1" applyFill="1" applyBorder="1" applyAlignment="1">
      <alignment horizontal="center" vertical="center" wrapText="1"/>
    </xf>
    <xf numFmtId="3" fontId="19" fillId="10" borderId="21" xfId="7" applyNumberFormat="1" applyFont="1" applyFill="1" applyBorder="1" applyAlignment="1" applyProtection="1">
      <alignment horizontal="center" vertical="center" wrapText="1"/>
      <protection locked="0"/>
    </xf>
    <xf numFmtId="4" fontId="19" fillId="10" borderId="21" xfId="7" applyNumberFormat="1" applyFont="1" applyFill="1" applyBorder="1" applyAlignment="1">
      <alignment horizontal="center" vertical="center" wrapText="1"/>
    </xf>
    <xf numFmtId="4" fontId="17" fillId="10" borderId="21" xfId="7" applyNumberFormat="1" applyFont="1" applyFill="1" applyBorder="1" applyAlignment="1">
      <alignment horizontal="center" vertical="center"/>
    </xf>
    <xf numFmtId="4" fontId="19" fillId="10" borderId="21" xfId="7" applyNumberFormat="1" applyFont="1" applyFill="1" applyBorder="1" applyAlignment="1" applyProtection="1">
      <alignment horizontal="center" vertical="center" wrapText="1"/>
      <protection locked="0"/>
    </xf>
    <xf numFmtId="4" fontId="23" fillId="3" borderId="21" xfId="7" applyNumberFormat="1" applyFont="1" applyFill="1" applyBorder="1" applyAlignment="1">
      <alignment horizontal="center" vertical="center"/>
    </xf>
    <xf numFmtId="4" fontId="17" fillId="3" borderId="21" xfId="7" applyNumberFormat="1" applyFont="1" applyFill="1" applyBorder="1" applyAlignment="1">
      <alignment horizontal="center" vertical="center"/>
    </xf>
    <xf numFmtId="0" fontId="19" fillId="3" borderId="20" xfId="4" applyFont="1" applyFill="1" applyBorder="1" applyAlignment="1">
      <alignment horizontal="center" vertical="center" wrapText="1"/>
    </xf>
    <xf numFmtId="49" fontId="19" fillId="3" borderId="20" xfId="4" applyNumberFormat="1" applyFont="1" applyFill="1" applyBorder="1" applyAlignment="1">
      <alignment horizontal="left" vertical="center" wrapText="1"/>
    </xf>
    <xf numFmtId="0" fontId="27" fillId="3" borderId="2" xfId="8" applyFont="1" applyFill="1" applyBorder="1" applyAlignment="1">
      <alignment horizontal="center" vertical="center" wrapText="1"/>
    </xf>
    <xf numFmtId="0" fontId="14" fillId="0" borderId="0" xfId="7" applyFont="1"/>
    <xf numFmtId="3" fontId="17" fillId="3" borderId="2" xfId="7" applyNumberFormat="1" applyFont="1" applyFill="1" applyBorder="1" applyAlignment="1">
      <alignment horizontal="center" vertical="center" wrapText="1"/>
    </xf>
    <xf numFmtId="49" fontId="19" fillId="3" borderId="2" xfId="4" applyNumberFormat="1" applyFont="1" applyFill="1" applyBorder="1" applyAlignment="1">
      <alignment horizontal="left" vertical="center" wrapText="1"/>
    </xf>
    <xf numFmtId="2" fontId="17" fillId="10" borderId="2" xfId="7" applyNumberFormat="1" applyFont="1" applyFill="1" applyBorder="1" applyAlignment="1">
      <alignment horizontal="center" vertical="center"/>
    </xf>
    <xf numFmtId="0" fontId="17" fillId="0" borderId="2" xfId="7" applyFont="1" applyBorder="1" applyAlignment="1">
      <alignment horizontal="center" vertical="center"/>
    </xf>
    <xf numFmtId="0" fontId="28" fillId="0" borderId="0" xfId="7" applyFont="1"/>
    <xf numFmtId="0" fontId="15" fillId="0" borderId="0" xfId="7" applyFont="1"/>
    <xf numFmtId="0" fontId="16" fillId="10" borderId="0" xfId="7" applyFont="1" applyFill="1"/>
    <xf numFmtId="0" fontId="16" fillId="10" borderId="2" xfId="7" applyFont="1" applyFill="1" applyBorder="1" applyAlignment="1">
      <alignment horizontal="center" vertical="center" wrapText="1"/>
    </xf>
    <xf numFmtId="0" fontId="16" fillId="10" borderId="0" xfId="7" applyFont="1" applyFill="1" applyAlignment="1">
      <alignment horizontal="right"/>
    </xf>
    <xf numFmtId="2" fontId="21" fillId="0" borderId="2" xfId="4" applyNumberFormat="1" applyFont="1" applyBorder="1" applyAlignment="1" applyProtection="1">
      <alignment horizontal="center" wrapText="1"/>
      <protection locked="0"/>
    </xf>
    <xf numFmtId="0" fontId="16" fillId="10" borderId="21" xfId="7" applyFont="1" applyFill="1" applyBorder="1" applyAlignment="1">
      <alignment horizontal="center" vertical="center"/>
    </xf>
    <xf numFmtId="166" fontId="19" fillId="0" borderId="2" xfId="4" applyNumberFormat="1" applyFont="1" applyBorder="1" applyAlignment="1" applyProtection="1">
      <alignment horizontal="center" wrapText="1"/>
      <protection locked="0"/>
    </xf>
    <xf numFmtId="0" fontId="16" fillId="3" borderId="21" xfId="7" applyFont="1" applyFill="1" applyBorder="1" applyAlignment="1">
      <alignment horizontal="center" vertical="center" wrapText="1"/>
    </xf>
    <xf numFmtId="0" fontId="16" fillId="3" borderId="21" xfId="9" applyFont="1" applyFill="1" applyBorder="1" applyAlignment="1">
      <alignment horizontal="center" vertical="center" wrapText="1"/>
    </xf>
    <xf numFmtId="0" fontId="16" fillId="10" borderId="21" xfId="8" applyFont="1" applyFill="1" applyBorder="1" applyAlignment="1">
      <alignment horizontal="center" vertical="center"/>
    </xf>
    <xf numFmtId="49" fontId="27" fillId="3" borderId="21" xfId="4" applyNumberFormat="1" applyFont="1" applyFill="1" applyBorder="1" applyAlignment="1">
      <alignment horizontal="left" vertical="center" wrapText="1"/>
    </xf>
    <xf numFmtId="0" fontId="27" fillId="10" borderId="21" xfId="7" applyFont="1" applyFill="1" applyBorder="1" applyAlignment="1" applyProtection="1">
      <alignment horizontal="center" vertical="center" wrapText="1"/>
      <protection locked="0"/>
    </xf>
    <xf numFmtId="2" fontId="27" fillId="10" borderId="21" xfId="7" applyNumberFormat="1" applyFont="1" applyFill="1" applyBorder="1" applyAlignment="1">
      <alignment horizontal="center" vertical="center" wrapText="1"/>
    </xf>
    <xf numFmtId="2" fontId="16" fillId="10" borderId="21" xfId="7" applyNumberFormat="1" applyFont="1" applyFill="1" applyBorder="1" applyAlignment="1">
      <alignment horizontal="center" vertical="center"/>
    </xf>
    <xf numFmtId="2" fontId="27" fillId="10" borderId="21" xfId="7" applyNumberFormat="1" applyFont="1" applyFill="1" applyBorder="1" applyAlignment="1" applyProtection="1">
      <alignment horizontal="center" vertical="center" wrapText="1"/>
      <protection locked="0"/>
    </xf>
    <xf numFmtId="2" fontId="15" fillId="3" borderId="21" xfId="7" applyNumberFormat="1" applyFont="1" applyFill="1" applyBorder="1" applyAlignment="1">
      <alignment horizontal="center" vertical="center"/>
    </xf>
    <xf numFmtId="2" fontId="29" fillId="3" borderId="21" xfId="7" applyNumberFormat="1" applyFont="1" applyFill="1" applyBorder="1" applyAlignment="1">
      <alignment horizontal="center" vertical="center"/>
    </xf>
    <xf numFmtId="166" fontId="19" fillId="0" borderId="2" xfId="4" applyNumberFormat="1" applyFont="1" applyBorder="1" applyAlignment="1">
      <alignment horizontal="center" wrapText="1"/>
    </xf>
    <xf numFmtId="0" fontId="16" fillId="10" borderId="0" xfId="8" applyFont="1" applyFill="1"/>
    <xf numFmtId="0" fontId="16" fillId="10" borderId="2" xfId="8" applyFont="1" applyFill="1" applyBorder="1" applyAlignment="1">
      <alignment horizontal="center" vertical="center" wrapText="1"/>
    </xf>
    <xf numFmtId="0" fontId="16" fillId="10" borderId="0" xfId="8" applyFont="1" applyFill="1" applyAlignment="1">
      <alignment vertical="center" wrapText="1"/>
    </xf>
    <xf numFmtId="0" fontId="16" fillId="10" borderId="0" xfId="8" applyFont="1" applyFill="1" applyAlignment="1">
      <alignment horizontal="right"/>
    </xf>
    <xf numFmtId="0" fontId="16" fillId="3" borderId="21" xfId="8" applyFont="1" applyFill="1" applyBorder="1" applyAlignment="1">
      <alignment horizontal="center" vertical="center" wrapText="1"/>
    </xf>
    <xf numFmtId="0" fontId="27" fillId="10" borderId="21" xfId="8" applyFont="1" applyFill="1" applyBorder="1" applyAlignment="1" applyProtection="1">
      <alignment horizontal="center" vertical="center" wrapText="1"/>
      <protection locked="0"/>
    </xf>
    <xf numFmtId="2" fontId="27" fillId="10" borderId="21" xfId="8" applyNumberFormat="1" applyFont="1" applyFill="1" applyBorder="1" applyAlignment="1">
      <alignment horizontal="center" vertical="center" wrapText="1"/>
    </xf>
    <xf numFmtId="0" fontId="27" fillId="10" borderId="21" xfId="8" applyFont="1" applyFill="1" applyBorder="1" applyAlignment="1">
      <alignment horizontal="center" vertical="center" wrapText="1"/>
    </xf>
    <xf numFmtId="2" fontId="16" fillId="10" borderId="21" xfId="8" applyNumberFormat="1" applyFont="1" applyFill="1" applyBorder="1" applyAlignment="1">
      <alignment horizontal="center" vertical="center"/>
    </xf>
    <xf numFmtId="2" fontId="27" fillId="10" borderId="21" xfId="8" applyNumberFormat="1" applyFont="1" applyFill="1" applyBorder="1" applyAlignment="1" applyProtection="1">
      <alignment horizontal="center" vertical="center" wrapText="1"/>
      <protection locked="0"/>
    </xf>
    <xf numFmtId="2" fontId="15" fillId="3" borderId="21" xfId="8" applyNumberFormat="1" applyFont="1" applyFill="1" applyBorder="1" applyAlignment="1">
      <alignment horizontal="center" vertical="center"/>
    </xf>
    <xf numFmtId="0" fontId="16" fillId="0" borderId="0" xfId="8" applyFont="1" applyAlignment="1">
      <alignment horizontal="left" vertical="center" wrapText="1"/>
    </xf>
    <xf numFmtId="3" fontId="16" fillId="0" borderId="0" xfId="8" applyNumberFormat="1" applyFont="1"/>
    <xf numFmtId="0" fontId="7" fillId="0" borderId="0" xfId="8"/>
    <xf numFmtId="43" fontId="16" fillId="10" borderId="2" xfId="8" applyNumberFormat="1" applyFont="1" applyFill="1" applyBorder="1" applyAlignment="1">
      <alignment horizontal="left" wrapText="1"/>
    </xf>
    <xf numFmtId="49" fontId="19" fillId="3" borderId="2" xfId="4" applyNumberFormat="1" applyFont="1" applyFill="1" applyBorder="1" applyAlignment="1">
      <alignment horizontal="center" vertical="center" wrapText="1"/>
    </xf>
    <xf numFmtId="0" fontId="0" fillId="0" borderId="2" xfId="8" applyFont="1" applyBorder="1" applyAlignment="1">
      <alignment horizontal="center" vertical="center"/>
    </xf>
    <xf numFmtId="2" fontId="7" fillId="0" borderId="2" xfId="8" applyNumberFormat="1" applyBorder="1" applyAlignment="1">
      <alignment horizontal="center" vertical="center"/>
    </xf>
    <xf numFmtId="1" fontId="17" fillId="0" borderId="2" xfId="7" applyNumberFormat="1" applyFont="1" applyBorder="1" applyAlignment="1">
      <alignment horizontal="center" vertical="center"/>
    </xf>
    <xf numFmtId="0" fontId="0" fillId="0" borderId="3" xfId="8" applyFont="1" applyBorder="1" applyAlignment="1">
      <alignment horizontal="center" vertical="center"/>
    </xf>
    <xf numFmtId="2" fontId="0" fillId="0" borderId="2" xfId="8" applyNumberFormat="1" applyFont="1" applyBorder="1" applyAlignment="1">
      <alignment horizontal="center" vertical="center"/>
    </xf>
    <xf numFmtId="0" fontId="19" fillId="3" borderId="2" xfId="4" applyFont="1" applyFill="1" applyBorder="1" applyAlignment="1">
      <alignment horizontal="center" vertical="center" wrapText="1"/>
    </xf>
    <xf numFmtId="165" fontId="9" fillId="0" borderId="2" xfId="8" applyNumberFormat="1" applyFont="1" applyBorder="1"/>
    <xf numFmtId="165" fontId="9" fillId="0" borderId="0" xfId="8" applyNumberFormat="1" applyFont="1"/>
    <xf numFmtId="0" fontId="7" fillId="0" borderId="2" xfId="8" applyBorder="1" applyAlignment="1">
      <alignment horizontal="center"/>
    </xf>
    <xf numFmtId="0" fontId="0" fillId="0" borderId="2" xfId="8" applyFont="1" applyBorder="1" applyAlignment="1">
      <alignment horizontal="right" wrapText="1"/>
    </xf>
    <xf numFmtId="0" fontId="7" fillId="0" borderId="3" xfId="8" applyBorder="1" applyAlignment="1">
      <alignment horizontal="center"/>
    </xf>
    <xf numFmtId="0" fontId="7" fillId="0" borderId="0" xfId="8" applyAlignment="1">
      <alignment horizontal="right"/>
    </xf>
    <xf numFmtId="0" fontId="14" fillId="0" borderId="0" xfId="10"/>
    <xf numFmtId="0" fontId="30" fillId="0" borderId="0" xfId="10" applyFont="1" applyAlignment="1">
      <alignment horizontal="left" vertical="top" wrapText="1"/>
    </xf>
    <xf numFmtId="3" fontId="16" fillId="0" borderId="2" xfId="8" applyNumberFormat="1" applyFont="1" applyBorder="1"/>
    <xf numFmtId="0" fontId="16" fillId="10" borderId="0" xfId="7" applyFont="1" applyFill="1" applyAlignment="1">
      <alignment vertical="center" wrapText="1"/>
    </xf>
    <xf numFmtId="2" fontId="29" fillId="3" borderId="21" xfId="8" applyNumberFormat="1" applyFont="1" applyFill="1" applyBorder="1" applyAlignment="1">
      <alignment horizontal="center" vertical="center"/>
    </xf>
    <xf numFmtId="49" fontId="19" fillId="0" borderId="0" xfId="4" applyNumberFormat="1" applyFont="1" applyAlignment="1">
      <alignment horizontal="center" vertical="center" wrapText="1"/>
    </xf>
    <xf numFmtId="49" fontId="27" fillId="0" borderId="0" xfId="4" applyNumberFormat="1" applyFont="1" applyAlignment="1">
      <alignment horizontal="left" vertical="center" wrapText="1"/>
    </xf>
    <xf numFmtId="0" fontId="27" fillId="0" borderId="0" xfId="8" applyFont="1" applyAlignment="1" applyProtection="1">
      <alignment horizontal="center" vertical="center" wrapText="1"/>
      <protection locked="0"/>
    </xf>
    <xf numFmtId="2" fontId="27" fillId="0" borderId="0" xfId="8" applyNumberFormat="1" applyFont="1" applyAlignment="1">
      <alignment horizontal="center" vertical="center" wrapText="1"/>
    </xf>
    <xf numFmtId="2" fontId="16" fillId="0" borderId="0" xfId="8" applyNumberFormat="1" applyFont="1" applyAlignment="1">
      <alignment horizontal="center" vertical="center"/>
    </xf>
    <xf numFmtId="2" fontId="27" fillId="0" borderId="0" xfId="8" applyNumberFormat="1" applyFont="1" applyAlignment="1" applyProtection="1">
      <alignment horizontal="center" vertical="center" wrapText="1"/>
      <protection locked="0"/>
    </xf>
    <xf numFmtId="2" fontId="15" fillId="0" borderId="0" xfId="8" applyNumberFormat="1" applyFont="1" applyAlignment="1">
      <alignment horizontal="center" vertical="center"/>
    </xf>
    <xf numFmtId="2" fontId="29" fillId="0" borderId="0" xfId="8" applyNumberFormat="1" applyFont="1" applyAlignment="1">
      <alignment horizontal="center" vertical="center"/>
    </xf>
    <xf numFmtId="49" fontId="19" fillId="0" borderId="0" xfId="4" applyNumberFormat="1" applyFont="1" applyAlignment="1">
      <alignment horizontal="left" vertical="center" wrapText="1"/>
    </xf>
    <xf numFmtId="2" fontId="17" fillId="0" borderId="0" xfId="7" applyNumberFormat="1" applyFont="1" applyAlignment="1">
      <alignment horizontal="center" vertical="center"/>
    </xf>
    <xf numFmtId="0" fontId="17" fillId="0" borderId="0" xfId="7" applyFont="1" applyAlignment="1">
      <alignment horizontal="center" vertical="center"/>
    </xf>
    <xf numFmtId="165" fontId="17" fillId="0" borderId="0" xfId="5" applyNumberFormat="1" applyFont="1" applyFill="1" applyBorder="1" applyAlignment="1">
      <alignment horizontal="center" vertical="center"/>
    </xf>
    <xf numFmtId="0" fontId="14" fillId="0" borderId="2" xfId="8" applyFont="1" applyBorder="1" applyAlignment="1">
      <alignment horizontal="center"/>
    </xf>
    <xf numFmtId="0" fontId="31" fillId="0" borderId="0" xfId="10" applyFont="1" applyAlignment="1">
      <alignment vertical="center"/>
    </xf>
    <xf numFmtId="0" fontId="31" fillId="0" borderId="0" xfId="10" applyFont="1" applyAlignment="1">
      <alignment vertical="center" wrapText="1"/>
    </xf>
    <xf numFmtId="0" fontId="32" fillId="0" borderId="0" xfId="10" applyFont="1" applyAlignment="1">
      <alignment horizontal="center" vertical="center" wrapText="1"/>
    </xf>
    <xf numFmtId="0" fontId="33" fillId="0" borderId="0" xfId="10" applyFont="1" applyAlignment="1">
      <alignment horizontal="center" vertical="center" wrapText="1"/>
    </xf>
    <xf numFmtId="2" fontId="29" fillId="0" borderId="0" xfId="10" applyNumberFormat="1" applyFont="1" applyAlignment="1">
      <alignment horizontal="center" vertical="center" wrapText="1"/>
    </xf>
    <xf numFmtId="164" fontId="33" fillId="0" borderId="0" xfId="11" applyFont="1" applyAlignment="1">
      <alignment horizontal="center" vertical="center" wrapText="1"/>
    </xf>
    <xf numFmtId="0" fontId="32" fillId="0" borderId="0" xfId="10" applyFont="1" applyAlignment="1">
      <alignment horizontal="center" wrapText="1"/>
    </xf>
    <xf numFmtId="49" fontId="19" fillId="3" borderId="27" xfId="4" applyNumberFormat="1" applyFont="1" applyFill="1" applyBorder="1" applyAlignment="1">
      <alignment horizontal="center" vertical="center" wrapText="1"/>
    </xf>
    <xf numFmtId="49" fontId="19" fillId="3" borderId="27" xfId="4" applyNumberFormat="1" applyFont="1" applyFill="1" applyBorder="1" applyAlignment="1">
      <alignment horizontal="left" vertical="center" wrapText="1"/>
    </xf>
    <xf numFmtId="0" fontId="23" fillId="0" borderId="0" xfId="12" applyFont="1" applyAlignment="1">
      <alignment horizontal="center"/>
    </xf>
    <xf numFmtId="0" fontId="23" fillId="0" borderId="0" xfId="12" applyFont="1"/>
    <xf numFmtId="0" fontId="17" fillId="0" borderId="2" xfId="13" applyFont="1" applyBorder="1" applyAlignment="1">
      <alignment horizontal="left" vertical="center" wrapText="1"/>
    </xf>
    <xf numFmtId="0" fontId="17" fillId="0" borderId="0" xfId="13" applyFont="1" applyAlignment="1">
      <alignment horizontal="left" vertical="center" wrapText="1"/>
    </xf>
    <xf numFmtId="0" fontId="17" fillId="3" borderId="2" xfId="12" applyFont="1" applyFill="1" applyBorder="1" applyAlignment="1">
      <alignment horizontal="center" vertical="center" wrapText="1"/>
    </xf>
    <xf numFmtId="0" fontId="17" fillId="3" borderId="3" xfId="12" applyFont="1" applyFill="1" applyBorder="1" applyAlignment="1">
      <alignment horizontal="center" vertical="center" wrapText="1"/>
    </xf>
    <xf numFmtId="49" fontId="17" fillId="0" borderId="2" xfId="12" applyNumberFormat="1" applyFont="1" applyBorder="1" applyAlignment="1">
      <alignment horizontal="center" vertical="center"/>
    </xf>
    <xf numFmtId="0" fontId="17" fillId="0" borderId="2" xfId="12" applyFont="1" applyBorder="1" applyAlignment="1">
      <alignment vertical="center" wrapText="1"/>
    </xf>
    <xf numFmtId="4" fontId="17" fillId="0" borderId="2" xfId="12" applyNumberFormat="1" applyFont="1" applyBorder="1" applyAlignment="1">
      <alignment horizontal="center" vertical="center"/>
    </xf>
    <xf numFmtId="49" fontId="21" fillId="3" borderId="21" xfId="4" applyNumberFormat="1" applyFont="1" applyFill="1" applyBorder="1" applyAlignment="1">
      <alignment horizontal="center" vertical="center" wrapText="1"/>
    </xf>
    <xf numFmtId="49" fontId="29" fillId="3" borderId="21" xfId="4" applyNumberFormat="1" applyFont="1" applyFill="1" applyBorder="1" applyAlignment="1">
      <alignment horizontal="left" vertical="center" wrapText="1"/>
    </xf>
    <xf numFmtId="0" fontId="35" fillId="13" borderId="2" xfId="10" applyFont="1" applyFill="1" applyBorder="1" applyAlignment="1">
      <alignment horizontal="center" vertical="center"/>
    </xf>
    <xf numFmtId="0" fontId="35" fillId="13" borderId="2" xfId="10" applyFont="1" applyFill="1" applyBorder="1" applyAlignment="1">
      <alignment horizontal="center" vertical="center" wrapText="1"/>
    </xf>
    <xf numFmtId="165" fontId="7" fillId="0" borderId="0" xfId="8" applyNumberFormat="1"/>
    <xf numFmtId="49" fontId="19" fillId="3" borderId="33" xfId="4" applyNumberFormat="1" applyFont="1" applyFill="1" applyBorder="1" applyAlignment="1">
      <alignment horizontal="center" vertical="center" wrapText="1"/>
    </xf>
    <xf numFmtId="0" fontId="19" fillId="3" borderId="34" xfId="4" applyFont="1" applyFill="1" applyBorder="1" applyAlignment="1">
      <alignment horizontal="center" vertical="center" wrapText="1"/>
    </xf>
    <xf numFmtId="0" fontId="19" fillId="3" borderId="35" xfId="4" applyFont="1" applyFill="1" applyBorder="1" applyAlignment="1">
      <alignment horizontal="center" vertical="center" wrapText="1"/>
    </xf>
    <xf numFmtId="49" fontId="19" fillId="3" borderId="33" xfId="4" applyNumberFormat="1" applyFont="1" applyFill="1" applyBorder="1" applyAlignment="1">
      <alignment horizontal="left" vertical="center" wrapText="1"/>
    </xf>
    <xf numFmtId="49" fontId="19" fillId="3" borderId="36" xfId="4" applyNumberFormat="1" applyFont="1" applyFill="1" applyBorder="1" applyAlignment="1">
      <alignment horizontal="left" vertical="center" wrapText="1"/>
    </xf>
    <xf numFmtId="4" fontId="19" fillId="10" borderId="37" xfId="7" applyNumberFormat="1" applyFont="1" applyFill="1" applyBorder="1" applyAlignment="1">
      <alignment horizontal="center" vertical="center" wrapText="1"/>
    </xf>
    <xf numFmtId="4" fontId="19" fillId="10" borderId="38" xfId="7" applyNumberFormat="1" applyFont="1" applyFill="1" applyBorder="1" applyAlignment="1">
      <alignment horizontal="center" vertical="center" wrapText="1"/>
    </xf>
    <xf numFmtId="3" fontId="19" fillId="10" borderId="38" xfId="7" applyNumberFormat="1" applyFont="1" applyFill="1" applyBorder="1" applyAlignment="1">
      <alignment horizontal="center" vertical="center" wrapText="1"/>
    </xf>
    <xf numFmtId="4" fontId="19" fillId="10" borderId="39" xfId="7" applyNumberFormat="1" applyFont="1" applyFill="1" applyBorder="1" applyAlignment="1">
      <alignment horizontal="center" vertical="center" wrapText="1"/>
    </xf>
    <xf numFmtId="4" fontId="19" fillId="10" borderId="20" xfId="7" applyNumberFormat="1" applyFont="1" applyFill="1" applyBorder="1" applyAlignment="1">
      <alignment horizontal="center" vertical="center" wrapText="1"/>
    </xf>
    <xf numFmtId="3" fontId="19" fillId="10" borderId="20" xfId="7" applyNumberFormat="1" applyFont="1" applyFill="1" applyBorder="1" applyAlignment="1">
      <alignment horizontal="center" vertical="center" wrapText="1"/>
    </xf>
    <xf numFmtId="0" fontId="20" fillId="0" borderId="0" xfId="0" applyFont="1"/>
    <xf numFmtId="0" fontId="40" fillId="0" borderId="0" xfId="0" applyFont="1"/>
    <xf numFmtId="0" fontId="22" fillId="3" borderId="14" xfId="8" applyFont="1" applyFill="1" applyBorder="1" applyAlignment="1">
      <alignment horizontal="center" vertical="center" wrapText="1"/>
    </xf>
    <xf numFmtId="0" fontId="22" fillId="3" borderId="15" xfId="8" applyFont="1" applyFill="1" applyBorder="1" applyAlignment="1">
      <alignment horizontal="center" vertical="center" wrapText="1"/>
    </xf>
    <xf numFmtId="0" fontId="22" fillId="3" borderId="16" xfId="8" applyFont="1" applyFill="1" applyBorder="1" applyAlignment="1">
      <alignment horizontal="center" vertical="center" wrapText="1"/>
    </xf>
    <xf numFmtId="0" fontId="20" fillId="0" borderId="44" xfId="8" applyFont="1" applyBorder="1" applyAlignment="1">
      <alignment horizontal="left" vertical="center" wrapText="1"/>
    </xf>
    <xf numFmtId="0" fontId="20" fillId="0" borderId="45" xfId="8" applyFont="1" applyBorder="1" applyAlignment="1">
      <alignment horizontal="left" vertical="center" wrapText="1"/>
    </xf>
    <xf numFmtId="0" fontId="0" fillId="0" borderId="0" xfId="10" applyFont="1"/>
    <xf numFmtId="0" fontId="0" fillId="0" borderId="0" xfId="0" applyAlignment="1">
      <alignment horizontal="center" vertical="center"/>
    </xf>
    <xf numFmtId="0" fontId="36" fillId="0" borderId="0" xfId="0" applyFont="1"/>
    <xf numFmtId="0" fontId="36" fillId="0" borderId="12" xfId="0" applyFont="1" applyBorder="1" applyAlignment="1">
      <alignment horizontal="center" vertical="center" wrapText="1"/>
    </xf>
    <xf numFmtId="0" fontId="35" fillId="0" borderId="12" xfId="0" applyFont="1" applyBorder="1"/>
    <xf numFmtId="0" fontId="38" fillId="0" borderId="0" xfId="0" applyFont="1"/>
    <xf numFmtId="0" fontId="31" fillId="0" borderId="0" xfId="0" applyFont="1"/>
    <xf numFmtId="4" fontId="0" fillId="0" borderId="0" xfId="0" applyNumberFormat="1"/>
    <xf numFmtId="0" fontId="50" fillId="10" borderId="0" xfId="0" applyFont="1" applyFill="1"/>
    <xf numFmtId="0" fontId="10" fillId="10" borderId="0" xfId="0" applyFont="1" applyFill="1"/>
    <xf numFmtId="4" fontId="10" fillId="10" borderId="0" xfId="0" applyNumberFormat="1" applyFont="1" applyFill="1"/>
    <xf numFmtId="4" fontId="30" fillId="0" borderId="0" xfId="0" applyNumberFormat="1" applyFont="1" applyAlignment="1">
      <alignment horizontal="left" vertical="top" wrapText="1"/>
    </xf>
    <xf numFmtId="0" fontId="30" fillId="0" borderId="0" xfId="0" applyFont="1" applyAlignment="1">
      <alignment horizontal="left" vertical="top" wrapText="1"/>
    </xf>
    <xf numFmtId="0" fontId="30" fillId="0" borderId="0" xfId="0" applyFont="1" applyAlignment="1">
      <alignment horizontal="center" vertical="center" wrapText="1"/>
    </xf>
    <xf numFmtId="0" fontId="30" fillId="0" borderId="0" xfId="0" applyFont="1" applyAlignment="1">
      <alignment vertical="center" wrapText="1"/>
    </xf>
    <xf numFmtId="0" fontId="51" fillId="0" borderId="0" xfId="0" applyFont="1" applyAlignment="1">
      <alignment horizontal="left" vertical="center" wrapText="1"/>
    </xf>
    <xf numFmtId="49" fontId="51" fillId="0" borderId="0" xfId="0" applyNumberFormat="1" applyFont="1" applyAlignment="1">
      <alignment horizontal="center" vertical="center" wrapText="1"/>
    </xf>
    <xf numFmtId="49" fontId="51" fillId="0" borderId="0" xfId="0" applyNumberFormat="1" applyFont="1" applyAlignment="1">
      <alignment horizontal="left" vertical="center" wrapText="1"/>
    </xf>
    <xf numFmtId="4" fontId="52" fillId="0" borderId="0" xfId="0" applyNumberFormat="1" applyFont="1" applyAlignment="1">
      <alignment horizontal="center" vertical="center" wrapText="1"/>
    </xf>
    <xf numFmtId="4" fontId="30" fillId="0" borderId="0" xfId="0" applyNumberFormat="1" applyFont="1" applyAlignment="1">
      <alignment horizontal="center" vertical="center" wrapText="1"/>
    </xf>
    <xf numFmtId="0" fontId="52" fillId="13" borderId="2" xfId="0" applyFont="1" applyFill="1" applyBorder="1" applyAlignment="1">
      <alignment horizontal="center" vertical="center" wrapText="1"/>
    </xf>
    <xf numFmtId="4" fontId="0" fillId="0" borderId="0" xfId="0" applyNumberFormat="1" applyAlignment="1">
      <alignment horizontal="center" vertical="center"/>
    </xf>
    <xf numFmtId="3" fontId="30" fillId="0" borderId="5" xfId="0" applyNumberFormat="1" applyFont="1" applyBorder="1" applyAlignment="1">
      <alignment horizontal="center" vertical="center"/>
    </xf>
    <xf numFmtId="3" fontId="30" fillId="0" borderId="2" xfId="0" applyNumberFormat="1" applyFont="1" applyBorder="1" applyAlignment="1">
      <alignment horizontal="center" vertical="center"/>
    </xf>
    <xf numFmtId="3" fontId="51" fillId="0" borderId="2" xfId="0" applyNumberFormat="1" applyFont="1" applyBorder="1" applyAlignment="1">
      <alignment horizontal="center" vertical="center"/>
    </xf>
    <xf numFmtId="3" fontId="30" fillId="0" borderId="0" xfId="0" applyNumberFormat="1" applyFont="1" applyAlignment="1">
      <alignment horizontal="center" vertical="center"/>
    </xf>
    <xf numFmtId="4" fontId="30" fillId="0" borderId="0" xfId="0" applyNumberFormat="1" applyFont="1" applyAlignment="1">
      <alignment horizontal="center" vertical="center"/>
    </xf>
    <xf numFmtId="3" fontId="51" fillId="0" borderId="0" xfId="0" applyNumberFormat="1" applyFont="1" applyAlignment="1">
      <alignment horizontal="center" vertical="center"/>
    </xf>
    <xf numFmtId="0" fontId="0" fillId="0" borderId="0" xfId="0" applyAlignment="1">
      <alignment horizontal="left" vertical="center"/>
    </xf>
    <xf numFmtId="0" fontId="53" fillId="0" borderId="0" xfId="0" applyFont="1"/>
    <xf numFmtId="0" fontId="30" fillId="0" borderId="0" xfId="0" applyFont="1"/>
    <xf numFmtId="0" fontId="32" fillId="0" borderId="0" xfId="0" applyFont="1" applyAlignment="1">
      <alignment wrapText="1"/>
    </xf>
    <xf numFmtId="0" fontId="33" fillId="0" borderId="0" xfId="0" applyFont="1" applyAlignment="1">
      <alignment wrapText="1"/>
    </xf>
    <xf numFmtId="0" fontId="31" fillId="0" borderId="0" xfId="0" applyFont="1" applyAlignment="1">
      <alignment wrapText="1"/>
    </xf>
    <xf numFmtId="0" fontId="41" fillId="0" borderId="0" xfId="0" applyFont="1"/>
    <xf numFmtId="0" fontId="15" fillId="0" borderId="0" xfId="10" applyFont="1"/>
    <xf numFmtId="0" fontId="17" fillId="3" borderId="2" xfId="10" applyFont="1" applyFill="1" applyBorder="1" applyAlignment="1">
      <alignment vertical="center" wrapText="1"/>
    </xf>
    <xf numFmtId="2" fontId="27" fillId="10" borderId="21" xfId="8" applyNumberFormat="1" applyFont="1" applyFill="1" applyBorder="1" applyAlignment="1">
      <alignment horizontal="center" vertical="center"/>
    </xf>
    <xf numFmtId="0" fontId="27" fillId="10" borderId="21" xfId="8" applyFont="1" applyFill="1" applyBorder="1" applyAlignment="1">
      <alignment horizontal="center" vertical="center"/>
    </xf>
    <xf numFmtId="0" fontId="14" fillId="0" borderId="0" xfId="10" applyAlignment="1">
      <alignment horizontal="center"/>
    </xf>
    <xf numFmtId="0" fontId="35" fillId="13" borderId="5" xfId="10" applyFont="1" applyFill="1" applyBorder="1" applyAlignment="1">
      <alignment horizontal="center" vertical="center" wrapText="1"/>
    </xf>
    <xf numFmtId="49" fontId="21" fillId="3" borderId="2" xfId="4" applyNumberFormat="1" applyFont="1" applyFill="1" applyBorder="1" applyAlignment="1">
      <alignment horizontal="center" vertical="center" wrapText="1"/>
    </xf>
    <xf numFmtId="0" fontId="23" fillId="3" borderId="2" xfId="10" applyFont="1" applyFill="1" applyBorder="1" applyAlignment="1">
      <alignment vertical="center" wrapText="1"/>
    </xf>
    <xf numFmtId="2" fontId="29" fillId="0" borderId="2" xfId="10" applyNumberFormat="1" applyFont="1" applyBorder="1" applyAlignment="1">
      <alignment horizontal="center" vertical="center" wrapText="1"/>
    </xf>
    <xf numFmtId="2" fontId="29" fillId="0" borderId="2" xfId="4" applyNumberFormat="1" applyFont="1" applyBorder="1" applyAlignment="1">
      <alignment horizontal="center" vertical="center"/>
    </xf>
    <xf numFmtId="0" fontId="29" fillId="0" borderId="2" xfId="10" applyFont="1" applyBorder="1" applyAlignment="1">
      <alignment horizontal="center" vertical="center" wrapText="1"/>
    </xf>
    <xf numFmtId="4" fontId="29" fillId="0" borderId="2" xfId="10" applyNumberFormat="1" applyFont="1" applyBorder="1" applyAlignment="1">
      <alignment horizontal="left" vertical="center" wrapText="1"/>
    </xf>
    <xf numFmtId="49" fontId="21" fillId="3" borderId="21" xfId="4" applyNumberFormat="1" applyFont="1" applyFill="1" applyBorder="1" applyAlignment="1">
      <alignment horizontal="left" vertical="center" wrapText="1"/>
    </xf>
    <xf numFmtId="0" fontId="37" fillId="10" borderId="0" xfId="8" applyFont="1" applyFill="1" applyAlignment="1">
      <alignment horizontal="left"/>
    </xf>
    <xf numFmtId="2" fontId="33" fillId="0" borderId="0" xfId="10" applyNumberFormat="1" applyFont="1" applyAlignment="1">
      <alignment horizontal="center" vertical="center" wrapText="1"/>
    </xf>
    <xf numFmtId="0" fontId="26" fillId="3" borderId="2" xfId="10" applyFont="1" applyFill="1" applyBorder="1" applyAlignment="1">
      <alignment horizontal="center" vertical="center" wrapText="1"/>
    </xf>
    <xf numFmtId="3" fontId="26" fillId="3" borderId="3" xfId="10" applyNumberFormat="1" applyFont="1" applyFill="1" applyBorder="1" applyAlignment="1">
      <alignment horizontal="center" vertical="center" wrapText="1"/>
    </xf>
    <xf numFmtId="0" fontId="30" fillId="10" borderId="2" xfId="10" applyFont="1" applyFill="1" applyBorder="1" applyAlignment="1">
      <alignment horizontal="center" vertical="center" wrapText="1"/>
    </xf>
    <xf numFmtId="0" fontId="30" fillId="10" borderId="2" xfId="10" applyFont="1" applyFill="1" applyBorder="1" applyAlignment="1">
      <alignment vertical="center" wrapText="1"/>
    </xf>
    <xf numFmtId="0" fontId="39" fillId="3" borderId="2" xfId="10" applyFont="1" applyFill="1" applyBorder="1" applyAlignment="1">
      <alignment horizontal="center" vertical="center" wrapText="1"/>
    </xf>
    <xf numFmtId="49" fontId="21" fillId="14" borderId="2" xfId="4" applyNumberFormat="1" applyFont="1" applyFill="1" applyBorder="1" applyAlignment="1">
      <alignment horizontal="center" vertical="center" wrapText="1"/>
    </xf>
    <xf numFmtId="4" fontId="57" fillId="10" borderId="2" xfId="10" applyNumberFormat="1" applyFont="1" applyFill="1" applyBorder="1" applyAlignment="1">
      <alignment horizontal="center" vertical="center" wrapText="1"/>
    </xf>
    <xf numFmtId="4" fontId="57" fillId="10" borderId="2" xfId="19" applyNumberFormat="1" applyFont="1" applyFill="1" applyBorder="1" applyAlignment="1">
      <alignment horizontal="center" vertical="center" wrapText="1"/>
    </xf>
    <xf numFmtId="0" fontId="57" fillId="3" borderId="2" xfId="10" applyFont="1" applyFill="1" applyBorder="1" applyAlignment="1">
      <alignment horizontal="center" vertical="center" wrapText="1"/>
    </xf>
    <xf numFmtId="4" fontId="58" fillId="10" borderId="2" xfId="10" applyNumberFormat="1" applyFont="1" applyFill="1" applyBorder="1" applyAlignment="1">
      <alignment horizontal="center" vertical="center" wrapText="1"/>
    </xf>
    <xf numFmtId="0" fontId="54" fillId="0" borderId="0" xfId="0" applyFont="1"/>
    <xf numFmtId="0" fontId="22" fillId="3" borderId="42" xfId="0" applyFont="1" applyFill="1" applyBorder="1" applyAlignment="1">
      <alignment horizontal="center" vertical="center" wrapText="1"/>
    </xf>
    <xf numFmtId="0" fontId="22" fillId="3" borderId="57" xfId="0" applyFont="1" applyFill="1" applyBorder="1" applyAlignment="1">
      <alignment horizontal="center" vertical="center" wrapText="1"/>
    </xf>
    <xf numFmtId="0" fontId="26" fillId="3" borderId="56" xfId="0" applyFont="1" applyFill="1" applyBorder="1" applyAlignment="1">
      <alignment horizontal="center" vertical="center" wrapText="1"/>
    </xf>
    <xf numFmtId="0" fontId="20" fillId="0" borderId="44" xfId="0" applyFont="1" applyBorder="1"/>
    <xf numFmtId="0" fontId="20" fillId="0" borderId="5" xfId="0" applyFont="1" applyBorder="1"/>
    <xf numFmtId="3" fontId="20" fillId="0" borderId="5" xfId="0" applyNumberFormat="1" applyFont="1" applyBorder="1"/>
    <xf numFmtId="3" fontId="20" fillId="0" borderId="46" xfId="0" applyNumberFormat="1" applyFont="1" applyBorder="1"/>
    <xf numFmtId="0" fontId="20" fillId="0" borderId="45" xfId="0" applyFont="1" applyBorder="1"/>
    <xf numFmtId="0" fontId="20" fillId="0" borderId="42" xfId="0" applyFont="1" applyBorder="1"/>
    <xf numFmtId="3" fontId="20" fillId="0" borderId="42" xfId="0" applyNumberFormat="1" applyFont="1" applyBorder="1"/>
    <xf numFmtId="3" fontId="20" fillId="0" borderId="56" xfId="0" applyNumberFormat="1" applyFont="1" applyBorder="1"/>
    <xf numFmtId="0" fontId="60" fillId="0" borderId="0" xfId="0" applyFont="1"/>
    <xf numFmtId="0" fontId="61" fillId="0" borderId="0" xfId="0" applyFont="1"/>
    <xf numFmtId="0" fontId="62" fillId="0" borderId="0" xfId="0" applyFont="1"/>
    <xf numFmtId="0" fontId="0" fillId="0" borderId="0" xfId="0" applyAlignment="1">
      <alignment horizontal="left" vertical="top"/>
    </xf>
    <xf numFmtId="0" fontId="19" fillId="3" borderId="2" xfId="10" applyFont="1" applyFill="1" applyBorder="1" applyAlignment="1">
      <alignment vertical="center" wrapText="1"/>
    </xf>
    <xf numFmtId="0" fontId="21" fillId="3" borderId="2" xfId="10" applyFont="1" applyFill="1" applyBorder="1" applyAlignment="1">
      <alignment vertical="center" wrapText="1"/>
    </xf>
    <xf numFmtId="4" fontId="33" fillId="10" borderId="2" xfId="19" applyNumberFormat="1" applyFont="1" applyFill="1" applyBorder="1" applyAlignment="1">
      <alignment horizontal="center" vertical="center" wrapText="1"/>
    </xf>
    <xf numFmtId="4" fontId="33" fillId="10" borderId="2" xfId="10" applyNumberFormat="1" applyFont="1" applyFill="1" applyBorder="1" applyAlignment="1">
      <alignment horizontal="center" vertical="center" wrapText="1"/>
    </xf>
    <xf numFmtId="0" fontId="16" fillId="0" borderId="0" xfId="10" applyFont="1"/>
    <xf numFmtId="0" fontId="29" fillId="0" borderId="0" xfId="10" applyFont="1"/>
    <xf numFmtId="0" fontId="35" fillId="14" borderId="2" xfId="10" applyFont="1" applyFill="1" applyBorder="1" applyAlignment="1">
      <alignment horizontal="center" vertical="center" wrapText="1"/>
    </xf>
    <xf numFmtId="0" fontId="35" fillId="14" borderId="2" xfId="10" applyFont="1" applyFill="1" applyBorder="1" applyAlignment="1">
      <alignment horizontal="center" vertical="center"/>
    </xf>
    <xf numFmtId="0" fontId="35" fillId="14" borderId="5" xfId="10" applyFont="1" applyFill="1" applyBorder="1" applyAlignment="1">
      <alignment horizontal="center" vertical="center" wrapText="1"/>
    </xf>
    <xf numFmtId="0" fontId="20" fillId="3" borderId="2" xfId="8" applyFont="1" applyFill="1" applyBorder="1" applyAlignment="1">
      <alignment horizontal="center" vertical="center" wrapText="1"/>
    </xf>
    <xf numFmtId="0" fontId="20" fillId="0" borderId="2" xfId="8" applyFont="1" applyBorder="1" applyAlignment="1">
      <alignment horizontal="left" vertical="center" wrapText="1"/>
    </xf>
    <xf numFmtId="2" fontId="57" fillId="0" borderId="2" xfId="4" applyNumberFormat="1" applyFont="1" applyBorder="1" applyAlignment="1" applyProtection="1">
      <alignment horizontal="center" vertical="center" wrapText="1"/>
      <protection locked="0"/>
    </xf>
    <xf numFmtId="166" fontId="52" fillId="0" borderId="2" xfId="4" applyNumberFormat="1" applyFont="1" applyBorder="1" applyAlignment="1" applyProtection="1">
      <alignment horizontal="center" vertical="center" wrapText="1"/>
      <protection locked="0"/>
    </xf>
    <xf numFmtId="0" fontId="30" fillId="10" borderId="2" xfId="15" applyFont="1" applyFill="1" applyBorder="1" applyAlignment="1">
      <alignment horizontal="center" vertical="center" wrapText="1"/>
    </xf>
    <xf numFmtId="0" fontId="66" fillId="0" borderId="0" xfId="10" applyFont="1"/>
    <xf numFmtId="0" fontId="67" fillId="17" borderId="21" xfId="16" applyFont="1" applyFill="1" applyBorder="1" applyAlignment="1">
      <alignment horizontal="center" vertical="center" wrapText="1"/>
    </xf>
    <xf numFmtId="0" fontId="67" fillId="17" borderId="21" xfId="15" applyFont="1" applyFill="1" applyBorder="1"/>
    <xf numFmtId="0" fontId="67" fillId="17" borderId="21" xfId="15" applyFont="1" applyFill="1" applyBorder="1" applyAlignment="1">
      <alignment horizontal="center"/>
    </xf>
    <xf numFmtId="0" fontId="67" fillId="17" borderId="21" xfId="15" applyFont="1" applyFill="1" applyBorder="1" applyAlignment="1">
      <alignment horizontal="center" vertical="center"/>
    </xf>
    <xf numFmtId="0" fontId="67" fillId="3" borderId="21" xfId="15" applyFont="1" applyFill="1" applyBorder="1" applyAlignment="1">
      <alignment horizontal="center" vertical="center"/>
    </xf>
    <xf numFmtId="0" fontId="69" fillId="0" borderId="0" xfId="10" applyFont="1"/>
    <xf numFmtId="2" fontId="68" fillId="10" borderId="21" xfId="15" applyNumberFormat="1" applyFont="1" applyFill="1" applyBorder="1" applyAlignment="1">
      <alignment horizontal="center" vertical="center"/>
    </xf>
    <xf numFmtId="0" fontId="69" fillId="10" borderId="0" xfId="10" applyFont="1" applyFill="1"/>
    <xf numFmtId="0" fontId="39" fillId="19" borderId="12" xfId="0" applyFont="1" applyFill="1" applyBorder="1" applyAlignment="1">
      <alignment wrapText="1"/>
    </xf>
    <xf numFmtId="0" fontId="70" fillId="19" borderId="0" xfId="0" applyFont="1" applyFill="1"/>
    <xf numFmtId="0" fontId="24" fillId="19" borderId="0" xfId="0" applyFont="1" applyFill="1"/>
    <xf numFmtId="0" fontId="21" fillId="19" borderId="0" xfId="0" applyFont="1" applyFill="1"/>
    <xf numFmtId="0" fontId="22" fillId="3" borderId="58" xfId="0" applyFont="1" applyFill="1" applyBorder="1" applyAlignment="1">
      <alignment horizontal="center" vertical="center" wrapText="1"/>
    </xf>
    <xf numFmtId="0" fontId="32" fillId="0" borderId="27" xfId="0" applyFont="1" applyBorder="1" applyAlignment="1">
      <alignment horizontal="center" vertical="center"/>
    </xf>
    <xf numFmtId="3" fontId="32" fillId="0" borderId="27" xfId="0" applyNumberFormat="1" applyFont="1" applyBorder="1" applyAlignment="1">
      <alignment horizontal="center" vertical="center"/>
    </xf>
    <xf numFmtId="0" fontId="71" fillId="10" borderId="2" xfId="0" applyFont="1" applyFill="1" applyBorder="1" applyAlignment="1">
      <alignment horizontal="center" vertical="center" wrapText="1"/>
    </xf>
    <xf numFmtId="3" fontId="71" fillId="0" borderId="2" xfId="0" applyNumberFormat="1" applyFont="1" applyBorder="1" applyAlignment="1">
      <alignment horizontal="center" vertical="center" wrapText="1"/>
    </xf>
    <xf numFmtId="3" fontId="72" fillId="10" borderId="2" xfId="0" applyNumberFormat="1" applyFont="1" applyFill="1" applyBorder="1" applyAlignment="1">
      <alignment horizontal="center" vertical="center" wrapText="1"/>
    </xf>
    <xf numFmtId="4" fontId="71" fillId="0" borderId="2" xfId="0" applyNumberFormat="1" applyFont="1" applyBorder="1" applyAlignment="1">
      <alignment horizontal="center" vertical="center" wrapText="1"/>
    </xf>
    <xf numFmtId="0" fontId="71" fillId="0" borderId="0" xfId="0" applyFont="1" applyAlignment="1">
      <alignment horizontal="center" vertical="center" wrapText="1"/>
    </xf>
    <xf numFmtId="0" fontId="71" fillId="0" borderId="2" xfId="0" applyFont="1" applyBorder="1" applyAlignment="1">
      <alignment horizontal="center" vertical="center" wrapText="1"/>
    </xf>
    <xf numFmtId="0" fontId="22" fillId="0" borderId="0" xfId="8" applyFont="1" applyAlignment="1">
      <alignment horizontal="center" wrapText="1"/>
    </xf>
    <xf numFmtId="0" fontId="38" fillId="0" borderId="0" xfId="0" applyFont="1" applyAlignment="1">
      <alignment horizontal="left" vertical="center" wrapText="1"/>
    </xf>
    <xf numFmtId="0" fontId="20" fillId="3" borderId="2" xfId="0" applyFont="1" applyFill="1" applyBorder="1" applyAlignment="1">
      <alignment horizontal="center" vertical="center"/>
    </xf>
    <xf numFmtId="0" fontId="20" fillId="3" borderId="2" xfId="0" applyFont="1" applyFill="1" applyBorder="1" applyAlignment="1">
      <alignment horizontal="left" vertical="center" wrapText="1"/>
    </xf>
    <xf numFmtId="2" fontId="22" fillId="0" borderId="2" xfId="0" applyNumberFormat="1" applyFont="1" applyBorder="1" applyAlignment="1">
      <alignment horizontal="center" vertical="center" wrapText="1"/>
    </xf>
    <xf numFmtId="0" fontId="33" fillId="0" borderId="2" xfId="0" applyFont="1" applyBorder="1" applyAlignment="1">
      <alignment horizontal="center" vertical="center" wrapText="1"/>
    </xf>
    <xf numFmtId="164" fontId="33" fillId="0" borderId="2" xfId="20" applyFont="1" applyBorder="1" applyAlignment="1">
      <alignment horizontal="center" vertical="center" wrapText="1"/>
    </xf>
    <xf numFmtId="1" fontId="22" fillId="0" borderId="2" xfId="0" applyNumberFormat="1" applyFont="1" applyBorder="1" applyAlignment="1">
      <alignment horizontal="center" vertical="center" wrapText="1"/>
    </xf>
    <xf numFmtId="164" fontId="33" fillId="0" borderId="2" xfId="20" applyFont="1" applyFill="1" applyBorder="1" applyAlignment="1">
      <alignment horizontal="center" vertical="center" wrapText="1"/>
    </xf>
    <xf numFmtId="1" fontId="33" fillId="0" borderId="2" xfId="0" applyNumberFormat="1" applyFont="1" applyBorder="1" applyAlignment="1">
      <alignment horizontal="center" vertical="center" wrapText="1"/>
    </xf>
    <xf numFmtId="0" fontId="22" fillId="0" borderId="2" xfId="0" applyFont="1" applyBorder="1" applyAlignment="1">
      <alignment horizontal="center" vertical="center" wrapText="1"/>
    </xf>
    <xf numFmtId="164" fontId="33" fillId="0" borderId="3" xfId="20" applyFont="1" applyBorder="1" applyAlignment="1">
      <alignment horizontal="center" vertical="center" wrapText="1"/>
    </xf>
    <xf numFmtId="0" fontId="20" fillId="0" borderId="0" xfId="0" applyFont="1" applyAlignment="1">
      <alignment horizontal="center" vertical="center"/>
    </xf>
    <xf numFmtId="0" fontId="33" fillId="0" borderId="0" xfId="0" applyFont="1" applyAlignment="1">
      <alignment horizontal="center" vertical="center" wrapText="1"/>
    </xf>
    <xf numFmtId="1" fontId="33" fillId="0" borderId="0" xfId="0" applyNumberFormat="1" applyFont="1" applyAlignment="1">
      <alignment horizontal="center" vertical="center" wrapText="1"/>
    </xf>
    <xf numFmtId="1" fontId="22" fillId="0" borderId="0" xfId="0" applyNumberFormat="1" applyFont="1" applyAlignment="1">
      <alignment horizontal="center" vertical="center" wrapText="1"/>
    </xf>
    <xf numFmtId="0" fontId="22" fillId="0" borderId="0" xfId="0" applyFont="1" applyAlignment="1">
      <alignment horizontal="center" vertical="center" wrapText="1"/>
    </xf>
    <xf numFmtId="164" fontId="33" fillId="0" borderId="0" xfId="20" applyFont="1" applyBorder="1" applyAlignment="1">
      <alignment horizontal="center" vertical="center" wrapText="1"/>
    </xf>
    <xf numFmtId="0" fontId="33" fillId="21" borderId="2" xfId="0" applyFont="1" applyFill="1" applyBorder="1" applyAlignment="1">
      <alignment horizontal="center" vertical="center" wrapText="1"/>
    </xf>
    <xf numFmtId="164" fontId="22" fillId="21" borderId="2" xfId="20" applyFont="1" applyFill="1" applyBorder="1" applyAlignment="1">
      <alignment vertical="center"/>
    </xf>
    <xf numFmtId="164" fontId="33" fillId="21" borderId="2" xfId="20" applyFont="1" applyFill="1" applyBorder="1" applyAlignment="1">
      <alignment horizontal="center" vertical="center" wrapText="1"/>
    </xf>
    <xf numFmtId="0" fontId="39" fillId="13" borderId="2" xfId="0" applyFont="1" applyFill="1" applyBorder="1" applyAlignment="1">
      <alignment horizontal="center" vertical="center" wrapText="1"/>
    </xf>
    <xf numFmtId="0" fontId="39" fillId="13" borderId="2" xfId="0" applyFont="1" applyFill="1" applyBorder="1" applyAlignment="1">
      <alignment horizontal="center" vertical="center"/>
    </xf>
    <xf numFmtId="0" fontId="27" fillId="0" borderId="0" xfId="10" applyFont="1"/>
    <xf numFmtId="0" fontId="22" fillId="3" borderId="2" xfId="10" applyFont="1" applyFill="1" applyBorder="1" applyAlignment="1">
      <alignment horizontal="center" vertical="center" wrapText="1"/>
    </xf>
    <xf numFmtId="3" fontId="22" fillId="3" borderId="3" xfId="10" applyNumberFormat="1" applyFont="1" applyFill="1" applyBorder="1" applyAlignment="1">
      <alignment horizontal="center" vertical="center" wrapText="1"/>
    </xf>
    <xf numFmtId="0" fontId="20" fillId="10" borderId="2" xfId="10" applyFont="1" applyFill="1" applyBorder="1" applyAlignment="1">
      <alignment horizontal="center" vertical="center" wrapText="1"/>
    </xf>
    <xf numFmtId="0" fontId="20" fillId="0" borderId="0" xfId="10" applyFont="1" applyAlignment="1">
      <alignment horizontal="left" vertical="top" wrapText="1"/>
    </xf>
    <xf numFmtId="0" fontId="16" fillId="0" borderId="0" xfId="10" applyFont="1" applyAlignment="1">
      <alignment horizontal="center"/>
    </xf>
    <xf numFmtId="0" fontId="20" fillId="10" borderId="2" xfId="10" applyFont="1" applyFill="1" applyBorder="1" applyAlignment="1">
      <alignment vertical="center" wrapText="1"/>
    </xf>
    <xf numFmtId="0" fontId="33" fillId="3" borderId="2" xfId="10" applyFont="1" applyFill="1" applyBorder="1" applyAlignment="1">
      <alignment horizontal="center" vertical="center" wrapText="1"/>
    </xf>
    <xf numFmtId="4" fontId="60" fillId="10" borderId="2" xfId="10" applyNumberFormat="1" applyFont="1" applyFill="1" applyBorder="1" applyAlignment="1">
      <alignment horizontal="center" vertical="center" wrapText="1"/>
    </xf>
    <xf numFmtId="0" fontId="22" fillId="56" borderId="2" xfId="8" applyFont="1" applyFill="1" applyBorder="1" applyAlignment="1">
      <alignment horizontal="center" vertical="center" wrapText="1"/>
    </xf>
    <xf numFmtId="0" fontId="39" fillId="56" borderId="27" xfId="8" applyFont="1" applyFill="1" applyBorder="1" applyAlignment="1">
      <alignment horizontal="center" vertical="center"/>
    </xf>
    <xf numFmtId="0" fontId="22" fillId="57" borderId="2" xfId="8" applyFont="1" applyFill="1" applyBorder="1" applyAlignment="1">
      <alignment horizontal="center" vertical="center" wrapText="1"/>
    </xf>
    <xf numFmtId="0" fontId="22" fillId="56" borderId="7" xfId="8" applyFont="1" applyFill="1" applyBorder="1" applyAlignment="1">
      <alignment horizontal="center" vertical="center" wrapText="1"/>
    </xf>
    <xf numFmtId="0" fontId="15" fillId="10" borderId="2" xfId="8" applyFont="1" applyFill="1" applyBorder="1" applyAlignment="1">
      <alignment horizontal="left" vertical="center" wrapText="1"/>
    </xf>
    <xf numFmtId="0" fontId="15" fillId="3" borderId="21" xfId="8" applyFont="1" applyFill="1" applyBorder="1" applyAlignment="1">
      <alignment horizontal="center" vertical="center" wrapText="1"/>
    </xf>
    <xf numFmtId="0" fontId="15" fillId="3" borderId="21" xfId="8" applyFont="1" applyFill="1" applyBorder="1"/>
    <xf numFmtId="0" fontId="15" fillId="3" borderId="21" xfId="8" applyFont="1" applyFill="1" applyBorder="1" applyAlignment="1">
      <alignment horizontal="center"/>
    </xf>
    <xf numFmtId="0" fontId="15" fillId="3" borderId="21" xfId="9" applyFont="1" applyFill="1" applyBorder="1" applyAlignment="1">
      <alignment horizontal="center" vertical="center" wrapText="1"/>
    </xf>
    <xf numFmtId="0" fontId="15" fillId="3" borderId="21" xfId="8" applyFont="1" applyFill="1" applyBorder="1" applyAlignment="1">
      <alignment horizontal="center" wrapText="1"/>
    </xf>
    <xf numFmtId="0" fontId="36" fillId="14" borderId="2" xfId="10" applyFont="1" applyFill="1" applyBorder="1" applyAlignment="1">
      <alignment horizontal="center" vertical="center" wrapText="1"/>
    </xf>
    <xf numFmtId="0" fontId="36" fillId="14" borderId="2" xfId="10" applyFont="1" applyFill="1" applyBorder="1" applyAlignment="1">
      <alignment horizontal="center" vertical="center"/>
    </xf>
    <xf numFmtId="0" fontId="15" fillId="0" borderId="0" xfId="10" applyFont="1" applyAlignment="1">
      <alignment horizontal="center"/>
    </xf>
    <xf numFmtId="0" fontId="23" fillId="56" borderId="2" xfId="13" applyFont="1" applyFill="1" applyBorder="1" applyAlignment="1">
      <alignment horizontal="center" vertical="center" wrapText="1"/>
    </xf>
    <xf numFmtId="0" fontId="17" fillId="0" borderId="0" xfId="12" applyFont="1"/>
    <xf numFmtId="0" fontId="75" fillId="0" borderId="0" xfId="12" applyFont="1"/>
    <xf numFmtId="0" fontId="25" fillId="0" borderId="0" xfId="12" applyFont="1"/>
    <xf numFmtId="0" fontId="17" fillId="0" borderId="2" xfId="12" applyFont="1" applyBorder="1" applyAlignment="1">
      <alignment horizontal="center"/>
    </xf>
    <xf numFmtId="3" fontId="25" fillId="0" borderId="27" xfId="12" applyNumberFormat="1" applyFont="1" applyBorder="1" applyAlignment="1">
      <alignment horizontal="center" vertical="center"/>
    </xf>
    <xf numFmtId="0" fontId="20" fillId="0" borderId="0" xfId="13" applyFont="1"/>
    <xf numFmtId="0" fontId="64" fillId="0" borderId="0" xfId="13" applyFont="1"/>
    <xf numFmtId="0" fontId="22" fillId="0" borderId="0" xfId="13" applyFont="1" applyAlignment="1">
      <alignment horizontal="center"/>
    </xf>
    <xf numFmtId="0" fontId="20" fillId="3" borderId="2" xfId="13" applyFont="1" applyFill="1" applyBorder="1" applyAlignment="1">
      <alignment horizontal="center" vertical="center" wrapText="1"/>
    </xf>
    <xf numFmtId="0" fontId="20" fillId="0" borderId="2" xfId="13" applyFont="1" applyBorder="1" applyAlignment="1">
      <alignment horizontal="left" vertical="center" wrapText="1"/>
    </xf>
    <xf numFmtId="0" fontId="20" fillId="0" borderId="0" xfId="13" applyFont="1" applyAlignment="1">
      <alignment horizontal="left" vertical="center" wrapText="1"/>
    </xf>
    <xf numFmtId="0" fontId="38" fillId="0" borderId="0" xfId="13" applyFont="1"/>
    <xf numFmtId="0" fontId="20" fillId="3" borderId="3" xfId="13" applyFont="1" applyFill="1" applyBorder="1" applyAlignment="1">
      <alignment horizontal="center" vertical="center" wrapText="1"/>
    </xf>
    <xf numFmtId="164" fontId="38" fillId="0" borderId="7" xfId="14" applyFont="1" applyBorder="1"/>
    <xf numFmtId="43" fontId="38" fillId="0" borderId="2" xfId="13" applyNumberFormat="1" applyFont="1" applyBorder="1"/>
    <xf numFmtId="49" fontId="20" fillId="0" borderId="2" xfId="13" applyNumberFormat="1" applyFont="1" applyBorder="1" applyAlignment="1">
      <alignment horizontal="center" vertical="center"/>
    </xf>
    <xf numFmtId="0" fontId="20" fillId="0" borderId="2" xfId="13" applyFont="1" applyBorder="1" applyAlignment="1">
      <alignment vertical="center" wrapText="1"/>
    </xf>
    <xf numFmtId="4" fontId="20" fillId="0" borderId="2" xfId="13" applyNumberFormat="1" applyFont="1" applyBorder="1" applyAlignment="1">
      <alignment horizontal="center" vertical="center"/>
    </xf>
    <xf numFmtId="0" fontId="22" fillId="56" borderId="2" xfId="13" applyFont="1" applyFill="1" applyBorder="1" applyAlignment="1">
      <alignment horizontal="center" vertical="center" wrapText="1"/>
    </xf>
    <xf numFmtId="0" fontId="16" fillId="0" borderId="0" xfId="0" applyFont="1" applyAlignment="1">
      <alignment wrapText="1"/>
    </xf>
    <xf numFmtId="0" fontId="16" fillId="10" borderId="0" xfId="0" applyFont="1" applyFill="1" applyAlignment="1">
      <alignment wrapText="1"/>
    </xf>
    <xf numFmtId="0" fontId="71" fillId="0" borderId="2" xfId="0" applyFont="1" applyBorder="1" applyAlignment="1">
      <alignment vertical="center" wrapText="1"/>
    </xf>
    <xf numFmtId="9" fontId="71" fillId="0" borderId="2" xfId="0" applyNumberFormat="1" applyFont="1" applyBorder="1" applyAlignment="1">
      <alignment horizontal="center" vertical="center" wrapText="1"/>
    </xf>
    <xf numFmtId="0" fontId="39" fillId="56" borderId="2" xfId="0" applyFont="1" applyFill="1" applyBorder="1" applyAlignment="1">
      <alignment horizontal="center" vertical="center" wrapText="1"/>
    </xf>
    <xf numFmtId="0" fontId="39" fillId="56" borderId="7" xfId="0" applyFont="1" applyFill="1" applyBorder="1" applyAlignment="1">
      <alignment horizontal="center" vertical="center" wrapText="1"/>
    </xf>
    <xf numFmtId="0" fontId="77" fillId="0" borderId="0" xfId="0" applyFont="1"/>
    <xf numFmtId="0" fontId="28" fillId="0" borderId="0" xfId="0" applyFont="1"/>
    <xf numFmtId="0" fontId="28" fillId="10" borderId="0" xfId="0" applyFont="1" applyFill="1"/>
    <xf numFmtId="0" fontId="46" fillId="3" borderId="2" xfId="0" applyFont="1" applyFill="1" applyBorder="1" applyAlignment="1">
      <alignment horizontal="center" vertical="center" wrapText="1"/>
    </xf>
    <xf numFmtId="3" fontId="46" fillId="3" borderId="3" xfId="0" applyNumberFormat="1" applyFont="1" applyFill="1" applyBorder="1" applyAlignment="1">
      <alignment horizontal="center" vertical="center" wrapText="1"/>
    </xf>
    <xf numFmtId="0" fontId="45" fillId="10" borderId="2" xfId="0" applyFont="1" applyFill="1" applyBorder="1" applyAlignment="1">
      <alignment vertical="center" wrapText="1"/>
    </xf>
    <xf numFmtId="0" fontId="59" fillId="10" borderId="2" xfId="0" applyFont="1" applyFill="1" applyBorder="1" applyAlignment="1">
      <alignment vertical="center" wrapText="1"/>
    </xf>
    <xf numFmtId="0" fontId="45" fillId="10" borderId="2" xfId="0" applyFont="1" applyFill="1" applyBorder="1" applyAlignment="1">
      <alignment horizontal="center" vertical="center" wrapText="1"/>
    </xf>
    <xf numFmtId="49" fontId="45" fillId="13" borderId="2" xfId="4" applyNumberFormat="1" applyFont="1" applyFill="1" applyBorder="1" applyAlignment="1">
      <alignment horizontal="center" vertical="center" wrapText="1"/>
    </xf>
    <xf numFmtId="4" fontId="59" fillId="10" borderId="2" xfId="0" applyNumberFormat="1" applyFont="1" applyFill="1" applyBorder="1" applyAlignment="1">
      <alignment horizontal="center" vertical="center" wrapText="1"/>
    </xf>
    <xf numFmtId="4" fontId="59" fillId="10" borderId="7" xfId="19" applyNumberFormat="1" applyFont="1" applyFill="1" applyBorder="1" applyAlignment="1">
      <alignment horizontal="center" vertical="center" wrapText="1"/>
    </xf>
    <xf numFmtId="4" fontId="59" fillId="10" borderId="2" xfId="19" applyNumberFormat="1" applyFont="1" applyFill="1" applyBorder="1" applyAlignment="1">
      <alignment horizontal="center" vertical="center" wrapText="1"/>
    </xf>
    <xf numFmtId="4" fontId="45" fillId="10" borderId="2" xfId="0" applyNumberFormat="1" applyFont="1" applyFill="1" applyBorder="1" applyAlignment="1">
      <alignment horizontal="center" vertical="center" wrapText="1"/>
    </xf>
    <xf numFmtId="49" fontId="45" fillId="3" borderId="2" xfId="4" applyNumberFormat="1" applyFont="1" applyFill="1" applyBorder="1" applyAlignment="1">
      <alignment horizontal="center" vertical="center" wrapText="1"/>
    </xf>
    <xf numFmtId="4" fontId="45" fillId="10" borderId="7" xfId="19" applyNumberFormat="1" applyFont="1" applyFill="1" applyBorder="1" applyAlignment="1">
      <alignment horizontal="center" vertical="center" wrapText="1"/>
    </xf>
    <xf numFmtId="4" fontId="45" fillId="10" borderId="2" xfId="19" applyNumberFormat="1" applyFont="1" applyFill="1" applyBorder="1" applyAlignment="1">
      <alignment horizontal="center" vertical="center" wrapText="1"/>
    </xf>
    <xf numFmtId="0" fontId="59" fillId="10" borderId="2" xfId="0" applyFont="1" applyFill="1" applyBorder="1" applyAlignment="1">
      <alignment horizontal="center" vertical="center" wrapText="1"/>
    </xf>
    <xf numFmtId="49" fontId="59" fillId="13" borderId="2" xfId="4" applyNumberFormat="1" applyFont="1" applyFill="1" applyBorder="1" applyAlignment="1">
      <alignment horizontal="center" vertical="center" wrapText="1"/>
    </xf>
    <xf numFmtId="49" fontId="59" fillId="3" borderId="2" xfId="4" applyNumberFormat="1" applyFont="1" applyFill="1" applyBorder="1" applyAlignment="1">
      <alignment horizontal="center" vertical="center" wrapText="1"/>
    </xf>
    <xf numFmtId="49" fontId="49" fillId="3" borderId="21" xfId="4" applyNumberFormat="1" applyFont="1" applyFill="1" applyBorder="1" applyAlignment="1">
      <alignment horizontal="center" vertical="center" wrapText="1"/>
    </xf>
    <xf numFmtId="0" fontId="33" fillId="56" borderId="2" xfId="13" applyFont="1" applyFill="1" applyBorder="1" applyAlignment="1">
      <alignment horizontal="center" vertical="center" wrapText="1"/>
    </xf>
    <xf numFmtId="0" fontId="20" fillId="3" borderId="11" xfId="13" applyFont="1" applyFill="1" applyBorder="1" applyAlignment="1">
      <alignment horizontal="center" vertical="center" wrapText="1"/>
    </xf>
    <xf numFmtId="0" fontId="38" fillId="0" borderId="2" xfId="13" applyFont="1" applyBorder="1" applyAlignment="1">
      <alignment wrapText="1"/>
    </xf>
    <xf numFmtId="0" fontId="38" fillId="0" borderId="27" xfId="13" applyFont="1" applyBorder="1"/>
    <xf numFmtId="2" fontId="38" fillId="0" borderId="27" xfId="13" applyNumberFormat="1" applyFont="1" applyBorder="1"/>
    <xf numFmtId="0" fontId="20" fillId="0" borderId="2" xfId="13" applyFont="1" applyBorder="1"/>
    <xf numFmtId="0" fontId="20" fillId="0" borderId="2" xfId="3" applyFont="1" applyBorder="1" applyAlignment="1">
      <alignment horizontal="left" vertical="center" wrapText="1"/>
    </xf>
    <xf numFmtId="165" fontId="20" fillId="0" borderId="2" xfId="5" applyNumberFormat="1" applyFont="1" applyBorder="1" applyAlignment="1">
      <alignment horizontal="center" vertical="center"/>
    </xf>
    <xf numFmtId="49" fontId="32" fillId="0" borderId="0" xfId="4" applyNumberFormat="1" applyFont="1" applyAlignment="1">
      <alignment horizontal="left" vertical="center"/>
    </xf>
    <xf numFmtId="3" fontId="35" fillId="0" borderId="12" xfId="0" applyNumberFormat="1" applyFont="1" applyBorder="1"/>
    <xf numFmtId="3" fontId="35" fillId="0" borderId="6" xfId="0" applyNumberFormat="1" applyFont="1" applyBorder="1"/>
    <xf numFmtId="9" fontId="20" fillId="0" borderId="0" xfId="0" applyNumberFormat="1" applyFont="1"/>
    <xf numFmtId="0" fontId="9" fillId="0" borderId="0" xfId="10" applyFont="1"/>
    <xf numFmtId="0" fontId="36" fillId="13" borderId="2" xfId="10" applyFont="1" applyFill="1" applyBorder="1" applyAlignment="1">
      <alignment horizontal="center" vertical="center" wrapText="1"/>
    </xf>
    <xf numFmtId="0" fontId="36" fillId="13" borderId="2" xfId="10" applyFont="1" applyFill="1" applyBorder="1" applyAlignment="1">
      <alignment horizontal="center" vertical="center"/>
    </xf>
    <xf numFmtId="0" fontId="9" fillId="0" borderId="0" xfId="10" applyFont="1" applyAlignment="1">
      <alignment horizontal="center"/>
    </xf>
    <xf numFmtId="3" fontId="77" fillId="0" borderId="0" xfId="0" applyNumberFormat="1" applyFont="1"/>
    <xf numFmtId="0" fontId="22" fillId="3" borderId="27" xfId="8" applyFont="1" applyFill="1" applyBorder="1" applyAlignment="1">
      <alignment horizontal="center" vertical="center" wrapText="1"/>
    </xf>
    <xf numFmtId="0" fontId="38" fillId="0" borderId="0" xfId="0" applyFont="1" applyAlignment="1">
      <alignment wrapText="1"/>
    </xf>
    <xf numFmtId="0" fontId="39" fillId="13" borderId="12" xfId="0" applyFont="1" applyFill="1" applyBorder="1" applyAlignment="1">
      <alignment wrapText="1"/>
    </xf>
    <xf numFmtId="0" fontId="38" fillId="19" borderId="5" xfId="0" applyFont="1" applyFill="1" applyBorder="1" applyAlignment="1">
      <alignment wrapText="1"/>
    </xf>
    <xf numFmtId="0" fontId="38" fillId="19" borderId="12" xfId="0" applyFont="1" applyFill="1" applyBorder="1" applyAlignment="1">
      <alignment wrapText="1"/>
    </xf>
    <xf numFmtId="0" fontId="38" fillId="13" borderId="5" xfId="0" applyFont="1" applyFill="1" applyBorder="1"/>
    <xf numFmtId="0" fontId="38" fillId="13" borderId="12" xfId="0" applyFont="1" applyFill="1" applyBorder="1"/>
    <xf numFmtId="0" fontId="38" fillId="13" borderId="12" xfId="0" applyFont="1" applyFill="1" applyBorder="1" applyAlignment="1">
      <alignment wrapText="1"/>
    </xf>
    <xf numFmtId="0" fontId="33" fillId="13" borderId="5" xfId="0" applyFont="1" applyFill="1" applyBorder="1" applyAlignment="1">
      <alignment wrapText="1"/>
    </xf>
    <xf numFmtId="0" fontId="33" fillId="0" borderId="12" xfId="0" applyFont="1" applyBorder="1" applyAlignment="1">
      <alignment wrapText="1"/>
    </xf>
    <xf numFmtId="0" fontId="33" fillId="0" borderId="12" xfId="0" applyFont="1" applyBorder="1"/>
    <xf numFmtId="0" fontId="33" fillId="13" borderId="12" xfId="0" applyFont="1" applyFill="1" applyBorder="1" applyAlignment="1">
      <alignment wrapText="1"/>
    </xf>
    <xf numFmtId="0" fontId="79" fillId="0" borderId="0" xfId="1" applyFont="1" applyFill="1" applyBorder="1" applyAlignment="1"/>
    <xf numFmtId="0" fontId="80" fillId="0" borderId="0" xfId="0" applyFont="1"/>
    <xf numFmtId="0" fontId="25" fillId="0" borderId="0" xfId="0" applyFont="1"/>
    <xf numFmtId="0" fontId="35" fillId="10" borderId="27" xfId="0" applyFont="1" applyFill="1" applyBorder="1" applyAlignment="1">
      <alignment wrapText="1"/>
    </xf>
    <xf numFmtId="0" fontId="20" fillId="3" borderId="2" xfId="3" applyFont="1" applyFill="1" applyBorder="1" applyAlignment="1">
      <alignment horizontal="center" vertical="center" wrapText="1"/>
    </xf>
    <xf numFmtId="3" fontId="20" fillId="10" borderId="2" xfId="3" applyNumberFormat="1" applyFont="1" applyFill="1" applyBorder="1" applyAlignment="1">
      <alignment horizontal="center" vertical="center"/>
    </xf>
    <xf numFmtId="0" fontId="38" fillId="10" borderId="35" xfId="0" applyFont="1" applyFill="1" applyBorder="1" applyAlignment="1">
      <alignment wrapText="1"/>
    </xf>
    <xf numFmtId="0" fontId="22" fillId="3" borderId="31" xfId="8" applyFont="1" applyFill="1" applyBorder="1" applyAlignment="1">
      <alignment horizontal="center" vertical="center" wrapText="1"/>
    </xf>
    <xf numFmtId="0" fontId="39" fillId="0" borderId="0" xfId="0" applyFont="1" applyAlignment="1">
      <alignment horizontal="center" vertical="center" wrapText="1"/>
    </xf>
    <xf numFmtId="0" fontId="39" fillId="13" borderId="7" xfId="0" applyFont="1" applyFill="1" applyBorder="1" applyAlignment="1">
      <alignment horizontal="center" vertical="center" wrapText="1"/>
    </xf>
    <xf numFmtId="43" fontId="7" fillId="0" borderId="0" xfId="8" applyNumberFormat="1"/>
    <xf numFmtId="43" fontId="0" fillId="0" borderId="0" xfId="8" applyNumberFormat="1" applyFont="1"/>
    <xf numFmtId="169" fontId="17" fillId="0" borderId="2" xfId="12" applyNumberFormat="1" applyFont="1" applyBorder="1" applyAlignment="1">
      <alignment vertical="center"/>
    </xf>
    <xf numFmtId="2" fontId="25" fillId="0" borderId="7" xfId="12" applyNumberFormat="1" applyFont="1" applyBorder="1" applyAlignment="1">
      <alignment vertical="center"/>
    </xf>
    <xf numFmtId="0" fontId="25" fillId="0" borderId="7" xfId="12" applyFont="1" applyBorder="1" applyAlignment="1">
      <alignment vertical="center"/>
    </xf>
    <xf numFmtId="43" fontId="25" fillId="0" borderId="2" xfId="12" applyNumberFormat="1" applyFont="1" applyBorder="1" applyAlignment="1">
      <alignment vertical="center"/>
    </xf>
    <xf numFmtId="0" fontId="23" fillId="0" borderId="2" xfId="12" applyFont="1" applyBorder="1" applyAlignment="1">
      <alignment horizontal="right"/>
    </xf>
    <xf numFmtId="3" fontId="70" fillId="0" borderId="27" xfId="12" applyNumberFormat="1" applyFont="1" applyBorder="1" applyAlignment="1">
      <alignment horizontal="center" vertical="center"/>
    </xf>
    <xf numFmtId="4" fontId="29" fillId="0" borderId="2" xfId="10" applyNumberFormat="1" applyFont="1" applyBorder="1" applyAlignment="1">
      <alignment horizontal="center" vertical="center" wrapText="1"/>
    </xf>
    <xf numFmtId="0" fontId="43" fillId="0" borderId="0" xfId="0" applyFont="1"/>
    <xf numFmtId="0" fontId="170" fillId="0" borderId="0" xfId="0" applyFont="1"/>
    <xf numFmtId="0" fontId="32" fillId="0" borderId="12" xfId="0" applyFont="1" applyBorder="1" applyAlignment="1">
      <alignment vertical="top" wrapText="1"/>
    </xf>
    <xf numFmtId="0" fontId="48" fillId="0" borderId="0" xfId="7" applyFont="1"/>
    <xf numFmtId="49" fontId="59" fillId="3" borderId="2" xfId="4" applyNumberFormat="1" applyFont="1" applyFill="1" applyBorder="1" applyAlignment="1">
      <alignment horizontal="left" vertical="center" wrapText="1"/>
    </xf>
    <xf numFmtId="49" fontId="59" fillId="3" borderId="21" xfId="4" applyNumberFormat="1" applyFont="1" applyFill="1" applyBorder="1" applyAlignment="1">
      <alignment horizontal="left" vertical="center" wrapText="1"/>
    </xf>
    <xf numFmtId="0" fontId="71" fillId="0" borderId="0" xfId="12" applyFont="1"/>
    <xf numFmtId="4" fontId="65" fillId="0" borderId="0" xfId="0" applyNumberFormat="1" applyFont="1" applyAlignment="1">
      <alignment horizontal="center" vertical="center"/>
    </xf>
    <xf numFmtId="3" fontId="65" fillId="0" borderId="0" xfId="0" applyNumberFormat="1" applyFont="1" applyAlignment="1">
      <alignment horizontal="center" vertical="center" wrapText="1"/>
    </xf>
    <xf numFmtId="0" fontId="171" fillId="0" borderId="0" xfId="10" applyFont="1"/>
    <xf numFmtId="0" fontId="71" fillId="0" borderId="0" xfId="13" applyFont="1" applyAlignment="1">
      <alignment horizontal="justify" vertical="center" wrapText="1"/>
    </xf>
    <xf numFmtId="0" fontId="47" fillId="0" borderId="0" xfId="0" applyFont="1"/>
    <xf numFmtId="0" fontId="48" fillId="0" borderId="0" xfId="8" applyFont="1"/>
    <xf numFmtId="0" fontId="76" fillId="0" borderId="0" xfId="0" applyFont="1"/>
    <xf numFmtId="0" fontId="173" fillId="0" borderId="0" xfId="0" applyFont="1"/>
    <xf numFmtId="3" fontId="30" fillId="0" borderId="0" xfId="0" applyNumberFormat="1" applyFont="1" applyAlignment="1">
      <alignment horizontal="center" vertical="center" wrapText="1"/>
    </xf>
    <xf numFmtId="169" fontId="17" fillId="0" borderId="0" xfId="12" applyNumberFormat="1" applyFont="1"/>
    <xf numFmtId="164" fontId="20" fillId="0" borderId="0" xfId="13" applyNumberFormat="1" applyFont="1"/>
    <xf numFmtId="3" fontId="16" fillId="0" borderId="0" xfId="0" applyNumberFormat="1" applyFont="1" applyAlignment="1">
      <alignment wrapText="1"/>
    </xf>
    <xf numFmtId="164" fontId="14" fillId="0" borderId="19" xfId="10" applyNumberFormat="1" applyBorder="1" applyAlignment="1">
      <alignment horizontal="center" wrapText="1"/>
    </xf>
    <xf numFmtId="164" fontId="14" fillId="0" borderId="0" xfId="10" applyNumberFormat="1"/>
    <xf numFmtId="0" fontId="174" fillId="0" borderId="0" xfId="0" applyFont="1"/>
    <xf numFmtId="3" fontId="51" fillId="0" borderId="0" xfId="0" applyNumberFormat="1" applyFont="1" applyAlignment="1">
      <alignment horizontal="left" vertical="top" wrapText="1"/>
    </xf>
    <xf numFmtId="3" fontId="14" fillId="0" borderId="0" xfId="10" applyNumberFormat="1"/>
    <xf numFmtId="3" fontId="7" fillId="0" borderId="0" xfId="8" applyNumberFormat="1"/>
    <xf numFmtId="4" fontId="39" fillId="0" borderId="0" xfId="0" applyNumberFormat="1" applyFont="1"/>
    <xf numFmtId="49" fontId="0" fillId="0" borderId="0" xfId="10" applyNumberFormat="1" applyFont="1"/>
    <xf numFmtId="49" fontId="0" fillId="0" borderId="0" xfId="0" applyNumberFormat="1"/>
    <xf numFmtId="49" fontId="0" fillId="10" borderId="0" xfId="10" applyNumberFormat="1" applyFont="1" applyFill="1"/>
    <xf numFmtId="0" fontId="39" fillId="0" borderId="22" xfId="0" applyFont="1" applyBorder="1" applyAlignment="1">
      <alignment horizontal="center"/>
    </xf>
    <xf numFmtId="0" fontId="172" fillId="0" borderId="0" xfId="10" applyFont="1" applyAlignment="1">
      <alignment horizontal="center"/>
    </xf>
    <xf numFmtId="0" fontId="30" fillId="0" borderId="0" xfId="50361" applyFont="1"/>
    <xf numFmtId="0" fontId="51" fillId="3" borderId="2" xfId="50361" applyFont="1" applyFill="1" applyBorder="1" applyAlignment="1">
      <alignment horizontal="center" vertical="center" wrapText="1"/>
    </xf>
    <xf numFmtId="0" fontId="51" fillId="3" borderId="2" xfId="50361" applyFont="1" applyFill="1" applyBorder="1" applyAlignment="1">
      <alignment horizontal="center" vertical="center"/>
    </xf>
    <xf numFmtId="3" fontId="51" fillId="0" borderId="2" xfId="50361" applyNumberFormat="1" applyFont="1" applyBorder="1" applyAlignment="1">
      <alignment horizontal="center" vertical="center"/>
    </xf>
    <xf numFmtId="0" fontId="30" fillId="0" borderId="0" xfId="50361" applyFont="1" applyAlignment="1">
      <alignment horizontal="right"/>
    </xf>
    <xf numFmtId="0" fontId="177" fillId="0" borderId="0" xfId="50361" applyFont="1" applyAlignment="1">
      <alignment vertical="center"/>
    </xf>
    <xf numFmtId="0" fontId="30" fillId="0" borderId="0" xfId="50361" applyFont="1" applyAlignment="1">
      <alignment vertical="center" wrapText="1"/>
    </xf>
    <xf numFmtId="0" fontId="30" fillId="0" borderId="2" xfId="50361" applyFont="1" applyBorder="1" applyAlignment="1">
      <alignment vertical="center" wrapText="1"/>
    </xf>
    <xf numFmtId="0" fontId="177" fillId="0" borderId="6" xfId="50361" applyFont="1" applyBorder="1" applyAlignment="1">
      <alignment horizontal="center" vertical="center" wrapText="1"/>
    </xf>
    <xf numFmtId="0" fontId="3" fillId="0" borderId="0" xfId="8" applyFont="1"/>
    <xf numFmtId="0" fontId="21" fillId="0" borderId="0" xfId="0" applyFont="1" applyAlignment="1">
      <alignment vertical="top" wrapText="1"/>
    </xf>
    <xf numFmtId="0" fontId="45" fillId="0" borderId="0" xfId="7" applyFont="1"/>
    <xf numFmtId="49" fontId="23" fillId="0" borderId="0" xfId="10" applyNumberFormat="1" applyFont="1"/>
    <xf numFmtId="0" fontId="22" fillId="0" borderId="0" xfId="13" applyFont="1" applyAlignment="1">
      <alignment wrapText="1"/>
    </xf>
    <xf numFmtId="0" fontId="178" fillId="0" borderId="0" xfId="50361" applyFont="1" applyAlignment="1">
      <alignment horizontal="right"/>
    </xf>
    <xf numFmtId="0" fontId="178" fillId="0" borderId="0" xfId="50358" applyFont="1"/>
    <xf numFmtId="0" fontId="178" fillId="0" borderId="0" xfId="2" applyFont="1"/>
    <xf numFmtId="0" fontId="45" fillId="0" borderId="0" xfId="0" applyFont="1"/>
    <xf numFmtId="0" fontId="23" fillId="0" borderId="0" xfId="10" applyFont="1"/>
    <xf numFmtId="0" fontId="180" fillId="0" borderId="0" xfId="10" applyFont="1"/>
    <xf numFmtId="0" fontId="39" fillId="0" borderId="0" xfId="0" applyFont="1" applyAlignment="1">
      <alignment horizontal="center"/>
    </xf>
    <xf numFmtId="4" fontId="70" fillId="19" borderId="0" xfId="0" applyNumberFormat="1" applyFont="1" applyFill="1"/>
    <xf numFmtId="0" fontId="178" fillId="0" borderId="0" xfId="7" applyFont="1"/>
    <xf numFmtId="0" fontId="30" fillId="0" borderId="0" xfId="7" applyFont="1"/>
    <xf numFmtId="0" fontId="52" fillId="0" borderId="0" xfId="7" applyFont="1"/>
    <xf numFmtId="0" fontId="178" fillId="0" borderId="0" xfId="0" applyFont="1"/>
    <xf numFmtId="0" fontId="179" fillId="0" borderId="0" xfId="0" applyFont="1"/>
    <xf numFmtId="0" fontId="46" fillId="0" borderId="0" xfId="0" applyFont="1" applyAlignment="1">
      <alignment horizontal="center"/>
    </xf>
    <xf numFmtId="0" fontId="46" fillId="10" borderId="0" xfId="25" applyFont="1" applyFill="1" applyAlignment="1">
      <alignment horizontal="left" vertical="center" wrapText="1"/>
    </xf>
    <xf numFmtId="167" fontId="30" fillId="10" borderId="0" xfId="25" applyNumberFormat="1" applyFont="1" applyFill="1"/>
    <xf numFmtId="164" fontId="45" fillId="10" borderId="0" xfId="25" applyNumberFormat="1" applyFont="1" applyFill="1" applyAlignment="1">
      <alignment horizontal="right"/>
    </xf>
    <xf numFmtId="164" fontId="30" fillId="10" borderId="0" xfId="25" applyNumberFormat="1" applyFont="1" applyFill="1"/>
    <xf numFmtId="0" fontId="46" fillId="17" borderId="21" xfId="25" applyFont="1" applyFill="1" applyBorder="1" applyAlignment="1">
      <alignment horizontal="center" vertical="center" wrapText="1"/>
    </xf>
    <xf numFmtId="0" fontId="46" fillId="17" borderId="21" xfId="26" applyFont="1" applyFill="1" applyBorder="1" applyAlignment="1">
      <alignment horizontal="center" vertical="center" wrapText="1"/>
    </xf>
    <xf numFmtId="0" fontId="46" fillId="17" borderId="21" xfId="25" applyFont="1" applyFill="1" applyBorder="1"/>
    <xf numFmtId="0" fontId="46" fillId="17" borderId="21" xfId="25" applyFont="1" applyFill="1" applyBorder="1" applyAlignment="1">
      <alignment horizontal="center"/>
    </xf>
    <xf numFmtId="0" fontId="46" fillId="17" borderId="21" xfId="27" applyFont="1" applyFill="1" applyBorder="1" applyAlignment="1">
      <alignment horizontal="center" vertical="center" wrapText="1"/>
    </xf>
    <xf numFmtId="0" fontId="46" fillId="17" borderId="21" xfId="25" applyFont="1" applyFill="1" applyBorder="1" applyAlignment="1">
      <alignment horizontal="center" vertical="center"/>
    </xf>
    <xf numFmtId="0" fontId="45" fillId="3" borderId="21" xfId="25" applyFont="1" applyFill="1" applyBorder="1" applyAlignment="1">
      <alignment horizontal="center" vertical="center"/>
    </xf>
    <xf numFmtId="49" fontId="50" fillId="3" borderId="21" xfId="4" applyNumberFormat="1" applyFont="1" applyFill="1" applyBorder="1" applyAlignment="1">
      <alignment horizontal="center" vertical="center" wrapText="1"/>
    </xf>
    <xf numFmtId="49" fontId="56" fillId="3" borderId="21" xfId="4" applyNumberFormat="1" applyFont="1" applyFill="1" applyBorder="1" applyAlignment="1">
      <alignment horizontal="left" vertical="center"/>
    </xf>
    <xf numFmtId="0" fontId="59" fillId="10" borderId="21" xfId="25" applyFont="1" applyFill="1" applyBorder="1" applyAlignment="1" applyProtection="1">
      <alignment horizontal="center" vertical="center" wrapText="1"/>
      <protection locked="0"/>
    </xf>
    <xf numFmtId="2" fontId="59" fillId="10" borderId="21" xfId="25" applyNumberFormat="1" applyFont="1" applyFill="1" applyBorder="1" applyAlignment="1" applyProtection="1">
      <alignment horizontal="center" vertical="center" wrapText="1"/>
      <protection locked="0"/>
    </xf>
    <xf numFmtId="2" fontId="45" fillId="10" borderId="21" xfId="25" applyNumberFormat="1" applyFont="1" applyFill="1" applyBorder="1" applyAlignment="1">
      <alignment horizontal="center" vertical="center"/>
    </xf>
    <xf numFmtId="2" fontId="46" fillId="3" borderId="21" xfId="25" applyNumberFormat="1" applyFont="1" applyFill="1" applyBorder="1" applyAlignment="1">
      <alignment horizontal="center" vertical="center"/>
    </xf>
    <xf numFmtId="0" fontId="45" fillId="10" borderId="21" xfId="25" applyFont="1" applyFill="1" applyBorder="1" applyAlignment="1" applyProtection="1">
      <alignment horizontal="center" vertical="center" wrapText="1"/>
      <protection locked="0"/>
    </xf>
    <xf numFmtId="2" fontId="45" fillId="10" borderId="21" xfId="25" applyNumberFormat="1" applyFont="1" applyFill="1" applyBorder="1" applyAlignment="1" applyProtection="1">
      <alignment horizontal="center" vertical="center" wrapText="1"/>
      <protection locked="0"/>
    </xf>
    <xf numFmtId="0" fontId="59" fillId="0" borderId="0" xfId="0" applyFont="1"/>
    <xf numFmtId="49" fontId="13" fillId="3" borderId="21" xfId="4" applyNumberFormat="1" applyFont="1" applyFill="1" applyBorder="1" applyAlignment="1">
      <alignment horizontal="center" vertical="center" wrapText="1"/>
    </xf>
    <xf numFmtId="2" fontId="59" fillId="10" borderId="21" xfId="25" applyNumberFormat="1" applyFont="1" applyFill="1" applyBorder="1" applyAlignment="1">
      <alignment horizontal="center" vertical="center"/>
    </xf>
    <xf numFmtId="2" fontId="56" fillId="3" borderId="21" xfId="25" applyNumberFormat="1" applyFont="1" applyFill="1" applyBorder="1" applyAlignment="1">
      <alignment horizontal="center" vertical="center"/>
    </xf>
    <xf numFmtId="0" fontId="30" fillId="0" borderId="0" xfId="0" applyFont="1" applyAlignment="1">
      <alignment vertical="center"/>
    </xf>
    <xf numFmtId="0" fontId="65" fillId="0" borderId="0" xfId="0" applyFont="1" applyAlignment="1">
      <alignment vertical="center"/>
    </xf>
    <xf numFmtId="0" fontId="52" fillId="0" borderId="0" xfId="0" applyFont="1" applyAlignment="1">
      <alignment horizontal="center" vertical="center" wrapText="1"/>
    </xf>
    <xf numFmtId="0" fontId="57" fillId="0" borderId="0" xfId="0" applyFont="1" applyAlignment="1">
      <alignment horizontal="center" vertical="center" wrapText="1"/>
    </xf>
    <xf numFmtId="2" fontId="56" fillId="0" borderId="0" xfId="0" applyNumberFormat="1" applyFont="1" applyAlignment="1">
      <alignment horizontal="center" vertical="center" wrapText="1"/>
    </xf>
    <xf numFmtId="0" fontId="52" fillId="0" borderId="0" xfId="0" applyFont="1" applyAlignment="1">
      <alignment horizontal="center" wrapText="1"/>
    </xf>
    <xf numFmtId="0" fontId="46" fillId="13" borderId="2" xfId="0" applyFont="1" applyFill="1" applyBorder="1" applyAlignment="1">
      <alignment horizontal="center" vertical="center" wrapText="1"/>
    </xf>
    <xf numFmtId="0" fontId="55" fillId="13" borderId="2" xfId="0" applyFont="1" applyFill="1" applyBorder="1" applyAlignment="1">
      <alignment horizontal="center" vertical="center"/>
    </xf>
    <xf numFmtId="0" fontId="55" fillId="13" borderId="2" xfId="0" applyFont="1" applyFill="1" applyBorder="1" applyAlignment="1">
      <alignment horizontal="center" vertical="center" wrapText="1"/>
    </xf>
    <xf numFmtId="0" fontId="46" fillId="13" borderId="2" xfId="0" applyFont="1" applyFill="1" applyBorder="1" applyAlignment="1">
      <alignment horizontal="center" vertical="center"/>
    </xf>
    <xf numFmtId="49" fontId="10" fillId="13" borderId="2" xfId="4" applyNumberFormat="1" applyFont="1" applyFill="1" applyBorder="1" applyAlignment="1">
      <alignment horizontal="center" vertical="center" wrapText="1"/>
    </xf>
    <xf numFmtId="49" fontId="59" fillId="3" borderId="2" xfId="4" applyNumberFormat="1" applyFont="1" applyFill="1" applyBorder="1" applyAlignment="1">
      <alignment horizontal="left" vertical="center"/>
    </xf>
    <xf numFmtId="2" fontId="59" fillId="0" borderId="2" xfId="0" applyNumberFormat="1" applyFont="1" applyBorder="1" applyAlignment="1">
      <alignment horizontal="center" vertical="center" wrapText="1"/>
    </xf>
    <xf numFmtId="2" fontId="59" fillId="0" borderId="2" xfId="4" applyNumberFormat="1" applyFont="1" applyBorder="1" applyAlignment="1">
      <alignment horizontal="center" vertical="center"/>
    </xf>
    <xf numFmtId="0" fontId="59" fillId="0" borderId="2" xfId="0" applyFont="1" applyBorder="1" applyAlignment="1">
      <alignment horizontal="center" vertical="center" wrapText="1"/>
    </xf>
    <xf numFmtId="0" fontId="59" fillId="0" borderId="2" xfId="0" applyFont="1" applyBorder="1" applyAlignment="1">
      <alignment horizontal="left" vertical="center" wrapText="1"/>
    </xf>
    <xf numFmtId="0" fontId="179" fillId="0" borderId="2" xfId="0" applyFont="1" applyBorder="1" applyAlignment="1">
      <alignment horizontal="center" vertical="center" wrapText="1"/>
    </xf>
    <xf numFmtId="0" fontId="45" fillId="10" borderId="2" xfId="25" applyFont="1" applyFill="1" applyBorder="1" applyAlignment="1">
      <alignment horizontal="left" vertical="center" wrapText="1"/>
    </xf>
    <xf numFmtId="0" fontId="45" fillId="10" borderId="0" xfId="0" applyFont="1" applyFill="1"/>
    <xf numFmtId="0" fontId="45" fillId="14" borderId="2" xfId="0" applyFont="1" applyFill="1" applyBorder="1" applyAlignment="1">
      <alignment horizontal="center" vertical="center"/>
    </xf>
    <xf numFmtId="2" fontId="45" fillId="0" borderId="2" xfId="0" applyNumberFormat="1" applyFont="1" applyBorder="1" applyAlignment="1">
      <alignment horizontal="center" vertical="center" wrapText="1"/>
    </xf>
    <xf numFmtId="2" fontId="45" fillId="15" borderId="2" xfId="0" applyNumberFormat="1" applyFont="1" applyFill="1" applyBorder="1" applyAlignment="1">
      <alignment horizontal="center" vertical="center" wrapText="1"/>
    </xf>
    <xf numFmtId="0" fontId="45" fillId="15" borderId="2" xfId="0" applyFont="1" applyFill="1" applyBorder="1" applyAlignment="1">
      <alignment horizontal="center" vertical="center" wrapText="1"/>
    </xf>
    <xf numFmtId="0" fontId="45" fillId="0" borderId="2" xfId="0" applyFont="1" applyBorder="1" applyAlignment="1">
      <alignment horizontal="left" vertical="center" wrapText="1"/>
    </xf>
    <xf numFmtId="0" fontId="45" fillId="15" borderId="2" xfId="0" applyFont="1" applyFill="1" applyBorder="1" applyAlignment="1">
      <alignment horizontal="left" vertical="center" wrapText="1"/>
    </xf>
    <xf numFmtId="0" fontId="59" fillId="10" borderId="0" xfId="0" applyFont="1" applyFill="1"/>
    <xf numFmtId="49" fontId="49" fillId="13" borderId="2" xfId="4" applyNumberFormat="1" applyFont="1" applyFill="1" applyBorder="1" applyAlignment="1">
      <alignment horizontal="center" vertical="center" wrapText="1"/>
    </xf>
    <xf numFmtId="2" fontId="59" fillId="15" borderId="2" xfId="0" applyNumberFormat="1" applyFont="1" applyFill="1" applyBorder="1" applyAlignment="1">
      <alignment horizontal="center" vertical="center" wrapText="1"/>
    </xf>
    <xf numFmtId="0" fontId="59" fillId="15" borderId="2" xfId="0" applyFont="1" applyFill="1" applyBorder="1" applyAlignment="1">
      <alignment horizontal="center" vertical="center" wrapText="1"/>
    </xf>
    <xf numFmtId="0" fontId="59" fillId="15" borderId="2" xfId="0" applyFont="1" applyFill="1" applyBorder="1" applyAlignment="1">
      <alignment horizontal="left" vertical="center" wrapText="1"/>
    </xf>
    <xf numFmtId="0" fontId="59" fillId="10" borderId="0" xfId="0" applyFont="1" applyFill="1" applyAlignment="1">
      <alignment horizontal="center" vertical="center"/>
    </xf>
    <xf numFmtId="0" fontId="59" fillId="14" borderId="2" xfId="0" applyFont="1" applyFill="1" applyBorder="1" applyAlignment="1">
      <alignment horizontal="center" vertical="center"/>
    </xf>
    <xf numFmtId="49" fontId="59" fillId="3" borderId="21" xfId="4" applyNumberFormat="1" applyFont="1" applyFill="1" applyBorder="1" applyAlignment="1">
      <alignment horizontal="left" vertical="center"/>
    </xf>
    <xf numFmtId="0" fontId="65" fillId="0" borderId="0" xfId="0" applyFont="1" applyAlignment="1">
      <alignment vertical="center" wrapText="1"/>
    </xf>
    <xf numFmtId="1" fontId="56" fillId="0" borderId="0" xfId="0" applyNumberFormat="1" applyFont="1" applyAlignment="1">
      <alignment horizontal="center" vertical="center" wrapText="1"/>
    </xf>
    <xf numFmtId="0" fontId="51" fillId="0" borderId="0" xfId="0" applyFont="1"/>
    <xf numFmtId="0" fontId="30" fillId="16" borderId="0" xfId="25" applyFont="1" applyFill="1"/>
    <xf numFmtId="0" fontId="26" fillId="16" borderId="2" xfId="25" applyFont="1" applyFill="1" applyBorder="1" applyAlignment="1">
      <alignment horizontal="center" vertical="center"/>
    </xf>
    <xf numFmtId="0" fontId="26" fillId="16" borderId="2" xfId="25" applyFont="1" applyFill="1" applyBorder="1" applyAlignment="1">
      <alignment horizontal="center" vertical="center" wrapText="1"/>
    </xf>
    <xf numFmtId="0" fontId="30" fillId="10" borderId="2" xfId="25" applyFont="1" applyFill="1" applyBorder="1" applyAlignment="1">
      <alignment horizontal="center" vertical="center" wrapText="1"/>
    </xf>
    <xf numFmtId="0" fontId="26" fillId="16" borderId="2" xfId="25" applyFont="1" applyFill="1" applyBorder="1" applyAlignment="1">
      <alignment horizontal="left" vertical="center" wrapText="1"/>
    </xf>
    <xf numFmtId="0" fontId="52" fillId="0" borderId="2" xfId="4" applyFont="1" applyBorder="1" applyAlignment="1" applyProtection="1">
      <alignment horizontal="center" vertical="center" wrapText="1"/>
      <protection locked="0"/>
    </xf>
    <xf numFmtId="0" fontId="30" fillId="0" borderId="0" xfId="0" applyFont="1" applyAlignment="1">
      <alignment horizontal="center" vertical="center"/>
    </xf>
    <xf numFmtId="0" fontId="26" fillId="10" borderId="2" xfId="25" applyFont="1" applyFill="1" applyBorder="1" applyAlignment="1">
      <alignment horizontal="center" vertical="center" wrapText="1"/>
    </xf>
    <xf numFmtId="49" fontId="56" fillId="3" borderId="21" xfId="4" applyNumberFormat="1" applyFont="1" applyFill="1" applyBorder="1" applyAlignment="1">
      <alignment horizontal="left" vertical="center" wrapText="1"/>
    </xf>
    <xf numFmtId="0" fontId="51" fillId="0" borderId="0" xfId="0" applyFont="1" applyAlignment="1">
      <alignment horizontal="left" vertical="center"/>
    </xf>
    <xf numFmtId="0" fontId="30" fillId="0" borderId="0" xfId="10" applyFont="1"/>
    <xf numFmtId="0" fontId="178" fillId="0" borderId="0" xfId="10" applyFont="1"/>
    <xf numFmtId="0" fontId="30" fillId="16" borderId="0" xfId="15" applyFont="1" applyFill="1"/>
    <xf numFmtId="0" fontId="26" fillId="16" borderId="2" xfId="15" applyFont="1" applyFill="1" applyBorder="1" applyAlignment="1">
      <alignment horizontal="center" vertical="center"/>
    </xf>
    <xf numFmtId="0" fontId="26" fillId="16" borderId="2" xfId="15" applyFont="1" applyFill="1" applyBorder="1" applyAlignment="1">
      <alignment horizontal="center" vertical="center" wrapText="1"/>
    </xf>
    <xf numFmtId="0" fontId="26" fillId="16" borderId="2" xfId="15" applyFont="1" applyFill="1" applyBorder="1" applyAlignment="1">
      <alignment horizontal="left" vertical="center" wrapText="1"/>
    </xf>
    <xf numFmtId="0" fontId="30" fillId="0" borderId="0" xfId="10" applyFont="1" applyAlignment="1">
      <alignment horizontal="center" vertical="center"/>
    </xf>
    <xf numFmtId="0" fontId="26" fillId="10" borderId="2" xfId="15" applyFont="1" applyFill="1" applyBorder="1" applyAlignment="1">
      <alignment horizontal="center" vertical="center" wrapText="1"/>
    </xf>
    <xf numFmtId="0" fontId="26" fillId="10" borderId="0" xfId="15" applyFont="1" applyFill="1" applyAlignment="1">
      <alignment horizontal="left" vertical="center" wrapText="1"/>
    </xf>
    <xf numFmtId="167" fontId="30" fillId="10" borderId="0" xfId="15" applyNumberFormat="1" applyFont="1" applyFill="1"/>
    <xf numFmtId="9" fontId="30" fillId="10" borderId="0" xfId="15" applyNumberFormat="1" applyFont="1" applyFill="1" applyAlignment="1">
      <alignment horizontal="right"/>
    </xf>
    <xf numFmtId="164" fontId="30" fillId="10" borderId="0" xfId="15" applyNumberFormat="1" applyFont="1" applyFill="1"/>
    <xf numFmtId="0" fontId="30" fillId="17" borderId="21" xfId="15" applyFont="1" applyFill="1" applyBorder="1" applyAlignment="1">
      <alignment horizontal="center" vertical="center" wrapText="1"/>
    </xf>
    <xf numFmtId="0" fontId="30" fillId="17" borderId="21" xfId="15" applyFont="1" applyFill="1" applyBorder="1"/>
    <xf numFmtId="0" fontId="30" fillId="17" borderId="21" xfId="9" applyFont="1" applyFill="1" applyBorder="1" applyAlignment="1">
      <alignment horizontal="center" vertical="center" wrapText="1"/>
    </xf>
    <xf numFmtId="0" fontId="30" fillId="17" borderId="21" xfId="15" applyFont="1" applyFill="1" applyBorder="1" applyAlignment="1">
      <alignment horizontal="center"/>
    </xf>
    <xf numFmtId="0" fontId="30" fillId="3" borderId="21" xfId="15" applyFont="1" applyFill="1" applyBorder="1" applyAlignment="1">
      <alignment horizontal="center" vertical="center"/>
    </xf>
    <xf numFmtId="0" fontId="52" fillId="0" borderId="0" xfId="10" applyFont="1"/>
    <xf numFmtId="49" fontId="57" fillId="3" borderId="21" xfId="4" applyNumberFormat="1" applyFont="1" applyFill="1" applyBorder="1" applyAlignment="1">
      <alignment horizontal="center" vertical="center" wrapText="1"/>
    </xf>
    <xf numFmtId="49" fontId="57" fillId="3" borderId="2" xfId="4" applyNumberFormat="1" applyFont="1" applyFill="1" applyBorder="1" applyAlignment="1">
      <alignment horizontal="left" vertical="center" wrapText="1"/>
    </xf>
    <xf numFmtId="0" fontId="52" fillId="10" borderId="21" xfId="15" applyFont="1" applyFill="1" applyBorder="1" applyAlignment="1" applyProtection="1">
      <alignment horizontal="center" vertical="center" wrapText="1"/>
      <protection locked="0"/>
    </xf>
    <xf numFmtId="2" fontId="52" fillId="10" borderId="21" xfId="15" applyNumberFormat="1" applyFont="1" applyFill="1" applyBorder="1" applyAlignment="1" applyProtection="1">
      <alignment horizontal="center" vertical="center" wrapText="1"/>
      <protection locked="0"/>
    </xf>
    <xf numFmtId="2" fontId="52" fillId="10" borderId="21" xfId="15" applyNumberFormat="1" applyFont="1" applyFill="1" applyBorder="1" applyAlignment="1">
      <alignment horizontal="center" vertical="center"/>
    </xf>
    <xf numFmtId="2" fontId="57" fillId="3" borderId="21" xfId="15" applyNumberFormat="1" applyFont="1" applyFill="1" applyBorder="1" applyAlignment="1">
      <alignment horizontal="center" vertical="center"/>
    </xf>
    <xf numFmtId="49" fontId="57" fillId="3" borderId="3" xfId="4" applyNumberFormat="1" applyFont="1" applyFill="1" applyBorder="1" applyAlignment="1">
      <alignment horizontal="left" vertical="center" wrapText="1"/>
    </xf>
    <xf numFmtId="0" fontId="30" fillId="0" borderId="0" xfId="10" applyFont="1" applyAlignment="1">
      <alignment vertical="center"/>
    </xf>
    <xf numFmtId="0" fontId="65" fillId="0" borderId="0" xfId="10" applyFont="1" applyAlignment="1">
      <alignment vertical="center"/>
    </xf>
    <xf numFmtId="0" fontId="52" fillId="0" borderId="0" xfId="10" applyFont="1" applyAlignment="1">
      <alignment horizontal="center" vertical="center" wrapText="1"/>
    </xf>
    <xf numFmtId="0" fontId="57" fillId="0" borderId="0" xfId="10" applyFont="1" applyAlignment="1">
      <alignment horizontal="center" vertical="center" wrapText="1"/>
    </xf>
    <xf numFmtId="2" fontId="57" fillId="0" borderId="0" xfId="10" applyNumberFormat="1" applyFont="1" applyAlignment="1">
      <alignment horizontal="center" vertical="center" wrapText="1"/>
    </xf>
    <xf numFmtId="0" fontId="52" fillId="0" borderId="0" xfId="10" applyFont="1" applyAlignment="1">
      <alignment horizontal="center" wrapText="1"/>
    </xf>
    <xf numFmtId="0" fontId="30" fillId="13" borderId="2" xfId="10" applyFont="1" applyFill="1" applyBorder="1" applyAlignment="1">
      <alignment horizontal="center" vertical="center" wrapText="1"/>
    </xf>
    <xf numFmtId="0" fontId="51" fillId="13" borderId="2" xfId="10" applyFont="1" applyFill="1" applyBorder="1" applyAlignment="1">
      <alignment horizontal="center" vertical="center"/>
    </xf>
    <xf numFmtId="0" fontId="51" fillId="13" borderId="2" xfId="10" applyFont="1" applyFill="1" applyBorder="1" applyAlignment="1">
      <alignment horizontal="center" vertical="center" wrapText="1"/>
    </xf>
    <xf numFmtId="0" fontId="177" fillId="13" borderId="2" xfId="10" applyFont="1" applyFill="1" applyBorder="1" applyAlignment="1">
      <alignment horizontal="center" vertical="center" wrapText="1"/>
    </xf>
    <xf numFmtId="0" fontId="30" fillId="13" borderId="2" xfId="10" applyFont="1" applyFill="1" applyBorder="1" applyAlignment="1">
      <alignment horizontal="center" vertical="center"/>
    </xf>
    <xf numFmtId="0" fontId="52" fillId="10" borderId="0" xfId="10" applyFont="1" applyFill="1"/>
    <xf numFmtId="2" fontId="52" fillId="0" borderId="2" xfId="10" applyNumberFormat="1" applyFont="1" applyBorder="1" applyAlignment="1">
      <alignment horizontal="center" vertical="center" wrapText="1"/>
    </xf>
    <xf numFmtId="2" fontId="52" fillId="15" borderId="2" xfId="10" applyNumberFormat="1" applyFont="1" applyFill="1" applyBorder="1" applyAlignment="1">
      <alignment horizontal="center" vertical="center" wrapText="1"/>
    </xf>
    <xf numFmtId="0" fontId="52" fillId="15" borderId="2" xfId="10" applyFont="1" applyFill="1" applyBorder="1" applyAlignment="1">
      <alignment horizontal="center" vertical="center" wrapText="1"/>
    </xf>
    <xf numFmtId="0" fontId="52" fillId="0" borderId="2" xfId="10" applyFont="1" applyBorder="1" applyAlignment="1">
      <alignment horizontal="center" vertical="center" wrapText="1"/>
    </xf>
    <xf numFmtId="2" fontId="57" fillId="15" borderId="2" xfId="10" applyNumberFormat="1" applyFont="1" applyFill="1" applyBorder="1" applyAlignment="1">
      <alignment horizontal="center" vertical="center" wrapText="1"/>
    </xf>
    <xf numFmtId="0" fontId="52" fillId="0" borderId="2" xfId="10" applyFont="1" applyBorder="1" applyAlignment="1">
      <alignment horizontal="left" vertical="center" wrapText="1"/>
    </xf>
    <xf numFmtId="0" fontId="52" fillId="15" borderId="2" xfId="10" applyFont="1" applyFill="1" applyBorder="1" applyAlignment="1">
      <alignment horizontal="left" vertical="center" wrapText="1"/>
    </xf>
    <xf numFmtId="0" fontId="52" fillId="10" borderId="0" xfId="10" applyFont="1" applyFill="1" applyAlignment="1">
      <alignment horizontal="center" vertical="center"/>
    </xf>
    <xf numFmtId="0" fontId="65" fillId="0" borderId="0" xfId="10" applyFont="1" applyAlignment="1">
      <alignment vertical="center" wrapText="1"/>
    </xf>
    <xf numFmtId="1" fontId="57" fillId="0" borderId="0" xfId="10" applyNumberFormat="1" applyFont="1" applyAlignment="1">
      <alignment horizontal="center" vertical="center" wrapText="1"/>
    </xf>
    <xf numFmtId="0" fontId="57" fillId="10" borderId="2" xfId="10" applyFont="1" applyFill="1" applyBorder="1" applyAlignment="1">
      <alignment horizontal="center" vertical="center" wrapText="1"/>
    </xf>
    <xf numFmtId="0" fontId="52" fillId="10" borderId="2" xfId="10" applyFont="1" applyFill="1" applyBorder="1" applyAlignment="1">
      <alignment vertical="center" wrapText="1"/>
    </xf>
    <xf numFmtId="4" fontId="57" fillId="10" borderId="7" xfId="19" applyNumberFormat="1" applyFont="1" applyFill="1" applyBorder="1" applyAlignment="1">
      <alignment horizontal="center" vertical="center" wrapText="1"/>
    </xf>
    <xf numFmtId="0" fontId="30" fillId="0" borderId="0" xfId="2" applyFont="1"/>
    <xf numFmtId="0" fontId="53" fillId="0" borderId="0" xfId="2" applyFont="1"/>
    <xf numFmtId="0" fontId="33" fillId="11" borderId="2" xfId="0" applyFont="1" applyFill="1" applyBorder="1" applyAlignment="1">
      <alignment horizontal="center" vertical="center" wrapText="1"/>
    </xf>
    <xf numFmtId="0" fontId="32" fillId="12" borderId="2" xfId="0" applyFont="1" applyFill="1" applyBorder="1" applyAlignment="1">
      <alignment vertical="center" wrapText="1"/>
    </xf>
    <xf numFmtId="3" fontId="181" fillId="2" borderId="2" xfId="0" applyNumberFormat="1" applyFont="1" applyFill="1" applyBorder="1" applyAlignment="1">
      <alignment wrapText="1"/>
    </xf>
    <xf numFmtId="10" fontId="181" fillId="2" borderId="2" xfId="0" applyNumberFormat="1" applyFont="1" applyFill="1" applyBorder="1" applyAlignment="1">
      <alignment wrapText="1"/>
    </xf>
    <xf numFmtId="49" fontId="30" fillId="10" borderId="0" xfId="25" applyNumberFormat="1" applyFont="1" applyFill="1"/>
    <xf numFmtId="49" fontId="65" fillId="0" borderId="0" xfId="10" applyNumberFormat="1" applyFont="1" applyAlignment="1">
      <alignment vertical="center"/>
    </xf>
    <xf numFmtId="49" fontId="52" fillId="0" borderId="0" xfId="10" applyNumberFormat="1" applyFont="1" applyAlignment="1">
      <alignment horizontal="center" vertical="center" wrapText="1"/>
    </xf>
    <xf numFmtId="49" fontId="57" fillId="0" borderId="0" xfId="10" applyNumberFormat="1" applyFont="1" applyAlignment="1">
      <alignment horizontal="center" vertical="center" wrapText="1"/>
    </xf>
    <xf numFmtId="49" fontId="52" fillId="0" borderId="0" xfId="10" applyNumberFormat="1" applyFont="1" applyAlignment="1">
      <alignment horizontal="center" wrapText="1"/>
    </xf>
    <xf numFmtId="49" fontId="65" fillId="0" borderId="0" xfId="10" applyNumberFormat="1" applyFont="1" applyAlignment="1">
      <alignment vertical="center" wrapText="1"/>
    </xf>
    <xf numFmtId="49" fontId="30" fillId="0" borderId="0" xfId="10" applyNumberFormat="1" applyFont="1"/>
    <xf numFmtId="49" fontId="30" fillId="16" borderId="0" xfId="25" applyNumberFormat="1" applyFont="1" applyFill="1"/>
    <xf numFmtId="49" fontId="30" fillId="16" borderId="2" xfId="25" applyNumberFormat="1" applyFont="1" applyFill="1" applyBorder="1" applyAlignment="1">
      <alignment horizontal="center" vertical="center" wrapText="1"/>
    </xf>
    <xf numFmtId="49" fontId="30" fillId="10" borderId="2" xfId="25" applyNumberFormat="1" applyFont="1" applyFill="1" applyBorder="1" applyAlignment="1">
      <alignment horizontal="center" vertical="center" wrapText="1"/>
    </xf>
    <xf numFmtId="49" fontId="26" fillId="16" borderId="2" xfId="25" applyNumberFormat="1" applyFont="1" applyFill="1" applyBorder="1" applyAlignment="1">
      <alignment horizontal="left" vertical="center" wrapText="1"/>
    </xf>
    <xf numFmtId="49" fontId="57" fillId="0" borderId="2" xfId="4" applyNumberFormat="1" applyFont="1" applyBorder="1" applyAlignment="1" applyProtection="1">
      <alignment horizontal="center" vertical="center" wrapText="1"/>
      <protection locked="0"/>
    </xf>
    <xf numFmtId="49" fontId="30" fillId="10" borderId="21" xfId="25" applyNumberFormat="1" applyFont="1" applyFill="1" applyBorder="1" applyAlignment="1">
      <alignment horizontal="center" vertical="center"/>
    </xf>
    <xf numFmtId="49" fontId="52" fillId="0" borderId="2" xfId="4" applyNumberFormat="1" applyFont="1" applyBorder="1" applyAlignment="1" applyProtection="1">
      <alignment horizontal="center" vertical="center" wrapText="1"/>
      <protection locked="0"/>
    </xf>
    <xf numFmtId="49" fontId="30" fillId="0" borderId="0" xfId="10" applyNumberFormat="1" applyFont="1" applyAlignment="1">
      <alignment horizontal="center" vertical="center"/>
    </xf>
    <xf numFmtId="49" fontId="30" fillId="10" borderId="5" xfId="25" applyNumberFormat="1" applyFont="1" applyFill="1" applyBorder="1" applyAlignment="1">
      <alignment horizontal="center" vertical="center" wrapText="1"/>
    </xf>
    <xf numFmtId="49" fontId="26" fillId="10" borderId="0" xfId="25" applyNumberFormat="1" applyFont="1" applyFill="1" applyAlignment="1">
      <alignment horizontal="left" vertical="center" wrapText="1"/>
    </xf>
    <xf numFmtId="49" fontId="30" fillId="10" borderId="0" xfId="25" applyNumberFormat="1" applyFont="1" applyFill="1" applyAlignment="1">
      <alignment horizontal="right"/>
    </xf>
    <xf numFmtId="49" fontId="30" fillId="17" borderId="21" xfId="25" applyNumberFormat="1" applyFont="1" applyFill="1" applyBorder="1" applyAlignment="1">
      <alignment horizontal="center" vertical="center" wrapText="1"/>
    </xf>
    <xf numFmtId="49" fontId="30" fillId="17" borderId="21" xfId="26" applyNumberFormat="1" applyFont="1" applyFill="1" applyBorder="1" applyAlignment="1">
      <alignment horizontal="center" vertical="center" wrapText="1"/>
    </xf>
    <xf numFmtId="49" fontId="30" fillId="17" borderId="21" xfId="25" applyNumberFormat="1" applyFont="1" applyFill="1" applyBorder="1"/>
    <xf numFmtId="49" fontId="30" fillId="17" borderId="21" xfId="25" applyNumberFormat="1" applyFont="1" applyFill="1" applyBorder="1" applyAlignment="1">
      <alignment horizontal="center"/>
    </xf>
    <xf numFmtId="49" fontId="30" fillId="17" borderId="21" xfId="7690" applyNumberFormat="1" applyFont="1" applyFill="1" applyBorder="1" applyAlignment="1">
      <alignment horizontal="center" vertical="center" wrapText="1"/>
    </xf>
    <xf numFmtId="49" fontId="30" fillId="17" borderId="21" xfId="25" applyNumberFormat="1" applyFont="1" applyFill="1" applyBorder="1" applyAlignment="1">
      <alignment horizontal="center" vertical="center"/>
    </xf>
    <xf numFmtId="49" fontId="30" fillId="3" borderId="21" xfId="25" applyNumberFormat="1" applyFont="1" applyFill="1" applyBorder="1" applyAlignment="1">
      <alignment horizontal="center" vertical="center"/>
    </xf>
    <xf numFmtId="49" fontId="57" fillId="3" borderId="21" xfId="4" applyNumberFormat="1" applyFont="1" applyFill="1" applyBorder="1" applyAlignment="1">
      <alignment horizontal="left" vertical="center" wrapText="1"/>
    </xf>
    <xf numFmtId="49" fontId="52" fillId="10" borderId="21" xfId="25" applyNumberFormat="1" applyFont="1" applyFill="1" applyBorder="1" applyAlignment="1" applyProtection="1">
      <alignment horizontal="center" vertical="center" wrapText="1"/>
      <protection locked="0"/>
    </xf>
    <xf numFmtId="49" fontId="52" fillId="10" borderId="21" xfId="25" applyNumberFormat="1" applyFont="1" applyFill="1" applyBorder="1" applyAlignment="1">
      <alignment horizontal="center" vertical="center"/>
    </xf>
    <xf numFmtId="49" fontId="57" fillId="3" borderId="21" xfId="25" applyNumberFormat="1" applyFont="1" applyFill="1" applyBorder="1" applyAlignment="1">
      <alignment horizontal="center" vertical="center"/>
    </xf>
    <xf numFmtId="49" fontId="182" fillId="0" borderId="0" xfId="10" applyNumberFormat="1" applyFont="1" applyAlignment="1">
      <alignment horizontal="center" vertical="center"/>
    </xf>
    <xf numFmtId="49" fontId="51" fillId="13" borderId="2" xfId="10" applyNumberFormat="1" applyFont="1" applyFill="1" applyBorder="1" applyAlignment="1">
      <alignment horizontal="center" vertical="center" wrapText="1"/>
    </xf>
    <xf numFmtId="49" fontId="177" fillId="13" borderId="2" xfId="10" applyNumberFormat="1" applyFont="1" applyFill="1" applyBorder="1" applyAlignment="1">
      <alignment horizontal="center" vertical="center" wrapText="1"/>
    </xf>
    <xf numFmtId="49" fontId="51" fillId="13" borderId="2" xfId="10" applyNumberFormat="1" applyFont="1" applyFill="1" applyBorder="1" applyAlignment="1">
      <alignment horizontal="center" vertical="center"/>
    </xf>
    <xf numFmtId="49" fontId="26" fillId="0" borderId="0" xfId="10" applyNumberFormat="1" applyFont="1" applyAlignment="1">
      <alignment horizontal="center" vertical="center" wrapText="1"/>
    </xf>
    <xf numFmtId="49" fontId="30" fillId="10" borderId="0" xfId="10" applyNumberFormat="1" applyFont="1" applyFill="1"/>
    <xf numFmtId="49" fontId="177" fillId="14" borderId="2" xfId="10" applyNumberFormat="1" applyFont="1" applyFill="1" applyBorder="1" applyAlignment="1">
      <alignment horizontal="center" vertical="center"/>
    </xf>
    <xf numFmtId="49" fontId="52" fillId="0" borderId="2" xfId="10" applyNumberFormat="1" applyFont="1" applyBorder="1" applyAlignment="1">
      <alignment horizontal="center" vertical="center" wrapText="1"/>
    </xf>
    <xf numFmtId="49" fontId="51" fillId="15" borderId="2" xfId="10" applyNumberFormat="1" applyFont="1" applyFill="1" applyBorder="1" applyAlignment="1">
      <alignment horizontal="center" vertical="center" wrapText="1"/>
    </xf>
    <xf numFmtId="3" fontId="177" fillId="15" borderId="2" xfId="10" applyNumberFormat="1" applyFont="1" applyFill="1" applyBorder="1" applyAlignment="1">
      <alignment horizontal="center" vertical="center" wrapText="1"/>
    </xf>
    <xf numFmtId="49" fontId="30" fillId="0" borderId="2" xfId="10" applyNumberFormat="1" applyFont="1" applyBorder="1" applyAlignment="1">
      <alignment wrapText="1"/>
    </xf>
    <xf numFmtId="49" fontId="26" fillId="10" borderId="2" xfId="25" applyNumberFormat="1" applyFont="1" applyFill="1" applyBorder="1" applyAlignment="1">
      <alignment vertical="center" wrapText="1"/>
    </xf>
    <xf numFmtId="49" fontId="30" fillId="10" borderId="0" xfId="10" applyNumberFormat="1" applyFont="1" applyFill="1" applyAlignment="1">
      <alignment horizontal="center" vertical="center"/>
    </xf>
    <xf numFmtId="49" fontId="183" fillId="15" borderId="2" xfId="10" applyNumberFormat="1" applyFont="1" applyFill="1" applyBorder="1" applyAlignment="1">
      <alignment horizontal="center" vertical="center" wrapText="1"/>
    </xf>
    <xf numFmtId="3" fontId="184" fillId="15" borderId="2" xfId="10" applyNumberFormat="1" applyFont="1" applyFill="1" applyBorder="1" applyAlignment="1">
      <alignment horizontal="center" vertical="center" wrapText="1"/>
    </xf>
    <xf numFmtId="49" fontId="183" fillId="0" borderId="2" xfId="10" applyNumberFormat="1" applyFont="1" applyBorder="1" applyAlignment="1">
      <alignment vertical="center" wrapText="1"/>
    </xf>
    <xf numFmtId="49" fontId="51" fillId="0" borderId="2" xfId="10" applyNumberFormat="1" applyFont="1" applyBorder="1" applyAlignment="1">
      <alignment horizontal="justify" vertical="center"/>
    </xf>
    <xf numFmtId="3" fontId="57" fillId="0" borderId="0" xfId="10" applyNumberFormat="1" applyFont="1" applyAlignment="1">
      <alignment horizontal="center" vertical="center" wrapText="1"/>
    </xf>
    <xf numFmtId="49" fontId="26" fillId="3" borderId="3" xfId="10" applyNumberFormat="1" applyFont="1" applyFill="1" applyBorder="1" applyAlignment="1">
      <alignment horizontal="center" vertical="center" wrapText="1"/>
    </xf>
    <xf numFmtId="49" fontId="26" fillId="3" borderId="2" xfId="10" applyNumberFormat="1" applyFont="1" applyFill="1" applyBorder="1" applyAlignment="1">
      <alignment horizontal="center" vertical="center" wrapText="1"/>
    </xf>
    <xf numFmtId="49" fontId="26" fillId="10" borderId="2" xfId="10" applyNumberFormat="1" applyFont="1" applyFill="1" applyBorder="1" applyAlignment="1">
      <alignment horizontal="center" vertical="center" wrapText="1"/>
    </xf>
    <xf numFmtId="49" fontId="30" fillId="10" borderId="2" xfId="10" applyNumberFormat="1" applyFont="1" applyFill="1" applyBorder="1" applyAlignment="1">
      <alignment vertical="center" wrapText="1"/>
    </xf>
    <xf numFmtId="49" fontId="177" fillId="10" borderId="2" xfId="10" applyNumberFormat="1" applyFont="1" applyFill="1" applyBorder="1" applyAlignment="1">
      <alignment horizontal="center" vertical="center" wrapText="1"/>
    </xf>
    <xf numFmtId="49" fontId="57" fillId="3" borderId="2" xfId="4" applyNumberFormat="1" applyFont="1" applyFill="1" applyBorder="1" applyAlignment="1">
      <alignment horizontal="center" vertical="center" wrapText="1"/>
    </xf>
    <xf numFmtId="49" fontId="57" fillId="10" borderId="2" xfId="10" applyNumberFormat="1" applyFont="1" applyFill="1" applyBorder="1" applyAlignment="1">
      <alignment horizontal="center" vertical="center" wrapText="1"/>
    </xf>
    <xf numFmtId="49" fontId="57" fillId="10" borderId="7" xfId="19" applyNumberFormat="1" applyFont="1" applyFill="1" applyBorder="1" applyAlignment="1">
      <alignment horizontal="center" vertical="center" wrapText="1"/>
    </xf>
    <xf numFmtId="49" fontId="57" fillId="10" borderId="2" xfId="19" applyNumberFormat="1" applyFont="1" applyFill="1" applyBorder="1" applyAlignment="1">
      <alignment horizontal="center" vertical="center" wrapText="1"/>
    </xf>
    <xf numFmtId="4" fontId="57" fillId="10" borderId="0" xfId="19" applyNumberFormat="1" applyFont="1" applyFill="1" applyBorder="1" applyAlignment="1">
      <alignment horizontal="center" vertical="center" wrapText="1"/>
    </xf>
    <xf numFmtId="0" fontId="20" fillId="16" borderId="0" xfId="15" applyFont="1" applyFill="1"/>
    <xf numFmtId="0" fontId="20" fillId="16" borderId="2" xfId="15" applyFont="1" applyFill="1" applyBorder="1" applyAlignment="1">
      <alignment horizontal="center" vertical="center" wrapText="1"/>
    </xf>
    <xf numFmtId="0" fontId="22" fillId="16" borderId="2" xfId="15" applyFont="1" applyFill="1" applyBorder="1" applyAlignment="1">
      <alignment horizontal="left" vertical="center" wrapText="1"/>
    </xf>
    <xf numFmtId="3" fontId="38" fillId="0" borderId="7" xfId="0" applyNumberFormat="1" applyFont="1" applyBorder="1" applyAlignment="1">
      <alignment horizontal="center" vertical="center"/>
    </xf>
    <xf numFmtId="0" fontId="39" fillId="0" borderId="2" xfId="0" applyFont="1" applyBorder="1" applyAlignment="1">
      <alignment vertical="top" wrapText="1"/>
    </xf>
    <xf numFmtId="0" fontId="39" fillId="0" borderId="7" xfId="0" applyFont="1" applyBorder="1" applyAlignment="1">
      <alignment vertical="top" wrapText="1"/>
    </xf>
    <xf numFmtId="0" fontId="39" fillId="0" borderId="11" xfId="0" applyFont="1" applyBorder="1" applyAlignment="1">
      <alignment vertical="top" wrapText="1"/>
    </xf>
    <xf numFmtId="0" fontId="38" fillId="0" borderId="2" xfId="0" applyFont="1" applyBorder="1" applyAlignment="1">
      <alignment vertical="top" wrapText="1"/>
    </xf>
    <xf numFmtId="0" fontId="38" fillId="0" borderId="7" xfId="0" applyFont="1" applyBorder="1" applyAlignment="1">
      <alignment horizontal="center" vertical="top" wrapText="1"/>
    </xf>
    <xf numFmtId="0" fontId="38" fillId="0" borderId="7" xfId="0" applyFont="1" applyBorder="1" applyAlignment="1">
      <alignment vertical="top" wrapText="1"/>
    </xf>
    <xf numFmtId="0" fontId="38" fillId="0" borderId="7" xfId="0" applyFont="1" applyBorder="1" applyAlignment="1">
      <alignment horizontal="right" vertical="top" wrapText="1"/>
    </xf>
    <xf numFmtId="0" fontId="38" fillId="0" borderId="7" xfId="0" applyFont="1" applyBorder="1" applyAlignment="1">
      <alignment horizontal="center" vertical="center" wrapText="1"/>
    </xf>
    <xf numFmtId="0" fontId="38" fillId="0" borderId="9" xfId="0" applyFont="1" applyBorder="1" applyAlignment="1">
      <alignment vertical="top" wrapText="1"/>
    </xf>
    <xf numFmtId="0" fontId="20" fillId="0" borderId="27" xfId="0" applyFont="1" applyBorder="1" applyAlignment="1">
      <alignment horizontal="center" vertical="center"/>
    </xf>
    <xf numFmtId="0" fontId="33" fillId="20" borderId="50" xfId="0" applyFont="1" applyFill="1" applyBorder="1" applyAlignment="1">
      <alignment vertical="top" wrapText="1"/>
    </xf>
    <xf numFmtId="0" fontId="39" fillId="20" borderId="51" xfId="0" applyFont="1" applyFill="1" applyBorder="1" applyAlignment="1">
      <alignment vertical="top" wrapText="1"/>
    </xf>
    <xf numFmtId="0" fontId="39" fillId="20" borderId="52" xfId="0" applyFont="1" applyFill="1" applyBorder="1" applyAlignment="1">
      <alignment vertical="top" wrapText="1"/>
    </xf>
    <xf numFmtId="0" fontId="185" fillId="0" borderId="53" xfId="0" applyFont="1" applyBorder="1" applyAlignment="1">
      <alignment wrapText="1"/>
    </xf>
    <xf numFmtId="0" fontId="38" fillId="0" borderId="12" xfId="0" applyFont="1" applyBorder="1"/>
    <xf numFmtId="3" fontId="38" fillId="0" borderId="7" xfId="0" applyNumberFormat="1" applyFont="1" applyBorder="1"/>
    <xf numFmtId="3" fontId="38" fillId="0" borderId="54" xfId="0" applyNumberFormat="1" applyFont="1" applyBorder="1"/>
    <xf numFmtId="0" fontId="185" fillId="0" borderId="55" xfId="0" applyFont="1" applyBorder="1" applyAlignment="1">
      <alignment wrapText="1"/>
    </xf>
    <xf numFmtId="0" fontId="38" fillId="0" borderId="28" xfId="0" applyFont="1" applyBorder="1"/>
    <xf numFmtId="3" fontId="38" fillId="0" borderId="49" xfId="0" applyNumberFormat="1" applyFont="1" applyBorder="1"/>
    <xf numFmtId="0" fontId="38" fillId="0" borderId="2" xfId="0" applyFont="1" applyBorder="1"/>
    <xf numFmtId="3" fontId="39" fillId="0" borderId="7" xfId="0" applyNumberFormat="1" applyFont="1" applyBorder="1"/>
    <xf numFmtId="3" fontId="51" fillId="0" borderId="27" xfId="0" applyNumberFormat="1" applyFont="1" applyBorder="1" applyAlignment="1">
      <alignment horizontal="center" vertical="center"/>
    </xf>
    <xf numFmtId="3" fontId="51" fillId="0" borderId="35" xfId="0" applyNumberFormat="1" applyFont="1" applyBorder="1" applyAlignment="1">
      <alignment horizontal="center" vertical="center"/>
    </xf>
    <xf numFmtId="3" fontId="30" fillId="10" borderId="2" xfId="25" applyNumberFormat="1" applyFont="1" applyFill="1" applyBorder="1" applyAlignment="1">
      <alignment horizontal="center" vertical="center"/>
    </xf>
    <xf numFmtId="3" fontId="16" fillId="10" borderId="2" xfId="8" applyNumberFormat="1" applyFont="1" applyFill="1" applyBorder="1" applyAlignment="1">
      <alignment horizontal="center" vertical="center"/>
    </xf>
    <xf numFmtId="164" fontId="30" fillId="10" borderId="2" xfId="15" applyNumberFormat="1" applyFont="1" applyFill="1" applyBorder="1" applyAlignment="1">
      <alignment horizontal="center" vertical="center"/>
    </xf>
    <xf numFmtId="43" fontId="30" fillId="10" borderId="2" xfId="15" applyNumberFormat="1" applyFont="1" applyFill="1" applyBorder="1" applyAlignment="1">
      <alignment horizontal="center" vertical="center"/>
    </xf>
    <xf numFmtId="167" fontId="26" fillId="10" borderId="2" xfId="15" applyNumberFormat="1" applyFont="1" applyFill="1" applyBorder="1" applyAlignment="1">
      <alignment horizontal="center" vertical="center"/>
    </xf>
    <xf numFmtId="0" fontId="52" fillId="0" borderId="0" xfId="0" applyFont="1" applyAlignment="1">
      <alignment horizontal="left" vertical="center"/>
    </xf>
    <xf numFmtId="0" fontId="30" fillId="16" borderId="27" xfId="8" applyFont="1" applyFill="1" applyBorder="1"/>
    <xf numFmtId="0" fontId="30" fillId="16" borderId="2" xfId="8" applyFont="1" applyFill="1" applyBorder="1" applyAlignment="1">
      <alignment horizontal="center" vertical="center" wrapText="1"/>
    </xf>
    <xf numFmtId="0" fontId="30" fillId="16" borderId="27" xfId="8" applyFont="1" applyFill="1" applyBorder="1" applyAlignment="1">
      <alignment horizontal="left" vertical="center" wrapText="1"/>
    </xf>
    <xf numFmtId="3" fontId="30" fillId="0" borderId="7" xfId="8" applyNumberFormat="1" applyFont="1" applyBorder="1" applyAlignment="1">
      <alignment horizontal="center" vertical="center" wrapText="1"/>
    </xf>
    <xf numFmtId="169" fontId="30" fillId="10" borderId="2" xfId="8" applyNumberFormat="1" applyFont="1" applyFill="1" applyBorder="1" applyAlignment="1">
      <alignment horizontal="center" vertical="center"/>
    </xf>
    <xf numFmtId="4" fontId="30" fillId="0" borderId="0" xfId="0" applyNumberFormat="1" applyFont="1"/>
    <xf numFmtId="4" fontId="51" fillId="0" borderId="0" xfId="0" applyNumberFormat="1" applyFont="1" applyAlignment="1">
      <alignment horizontal="left" vertical="center"/>
    </xf>
    <xf numFmtId="0" fontId="51" fillId="0" borderId="0" xfId="0" applyFont="1" applyAlignment="1">
      <alignment horizontal="center" vertical="center"/>
    </xf>
    <xf numFmtId="3" fontId="27" fillId="10" borderId="2" xfId="8" applyNumberFormat="1" applyFont="1" applyFill="1" applyBorder="1" applyAlignment="1">
      <alignment horizontal="center" vertical="center"/>
    </xf>
    <xf numFmtId="3" fontId="20" fillId="10" borderId="2" xfId="8" applyNumberFormat="1" applyFont="1" applyFill="1" applyBorder="1" applyAlignment="1">
      <alignment horizontal="center" vertical="center"/>
    </xf>
    <xf numFmtId="0" fontId="53" fillId="0" borderId="0" xfId="7" applyFont="1"/>
    <xf numFmtId="3" fontId="53" fillId="0" borderId="0" xfId="7" applyNumberFormat="1" applyFont="1" applyAlignment="1">
      <alignment horizontal="center" vertical="center"/>
    </xf>
    <xf numFmtId="3" fontId="20" fillId="10" borderId="5" xfId="8" applyNumberFormat="1" applyFont="1" applyFill="1" applyBorder="1" applyAlignment="1">
      <alignment horizontal="center" vertical="center"/>
    </xf>
    <xf numFmtId="3" fontId="20" fillId="10" borderId="46" xfId="8" applyNumberFormat="1" applyFont="1" applyFill="1" applyBorder="1" applyAlignment="1">
      <alignment horizontal="center" vertical="center"/>
    </xf>
    <xf numFmtId="0" fontId="38" fillId="19" borderId="27" xfId="0" applyFont="1" applyFill="1" applyBorder="1" applyAlignment="1">
      <alignment horizontal="center" vertical="center"/>
    </xf>
    <xf numFmtId="0" fontId="38" fillId="19" borderId="35" xfId="0" applyFont="1" applyFill="1" applyBorder="1" applyAlignment="1">
      <alignment horizontal="center" vertical="center"/>
    </xf>
    <xf numFmtId="0" fontId="38" fillId="19" borderId="2" xfId="0" applyFont="1" applyFill="1" applyBorder="1" applyAlignment="1">
      <alignment horizontal="center" vertical="center"/>
    </xf>
    <xf numFmtId="3" fontId="20" fillId="10" borderId="42" xfId="8" applyNumberFormat="1" applyFont="1" applyFill="1" applyBorder="1" applyAlignment="1">
      <alignment horizontal="center" vertical="center"/>
    </xf>
    <xf numFmtId="3" fontId="20" fillId="10" borderId="56" xfId="8" applyNumberFormat="1" applyFont="1" applyFill="1" applyBorder="1" applyAlignment="1">
      <alignment horizontal="center" vertical="center"/>
    </xf>
    <xf numFmtId="3" fontId="20" fillId="10" borderId="0" xfId="8" applyNumberFormat="1" applyFont="1" applyFill="1" applyAlignment="1">
      <alignment horizontal="center" vertical="center"/>
    </xf>
    <xf numFmtId="3" fontId="26" fillId="10" borderId="42" xfId="8" applyNumberFormat="1" applyFont="1" applyFill="1" applyBorder="1" applyAlignment="1">
      <alignment horizontal="center" vertical="center"/>
    </xf>
    <xf numFmtId="0" fontId="20" fillId="10" borderId="2" xfId="8" applyFont="1" applyFill="1" applyBorder="1" applyAlignment="1">
      <alignment horizontal="left" vertical="center" wrapText="1"/>
    </xf>
    <xf numFmtId="0" fontId="77" fillId="0" borderId="0" xfId="10" applyFont="1"/>
    <xf numFmtId="3" fontId="32" fillId="10" borderId="2" xfId="8" applyNumberFormat="1" applyFont="1" applyFill="1" applyBorder="1" applyAlignment="1">
      <alignment horizontal="center" vertical="center"/>
    </xf>
    <xf numFmtId="3" fontId="77" fillId="0" borderId="0" xfId="10" applyNumberFormat="1" applyFont="1" applyAlignment="1">
      <alignment horizontal="center" vertical="center"/>
    </xf>
    <xf numFmtId="169" fontId="20" fillId="0" borderId="2" xfId="13" applyNumberFormat="1" applyFont="1" applyBorder="1" applyAlignment="1">
      <alignment horizontal="center" vertical="center"/>
    </xf>
    <xf numFmtId="3" fontId="20" fillId="0" borderId="2" xfId="8" applyNumberFormat="1" applyFont="1" applyBorder="1" applyAlignment="1">
      <alignment horizontal="center" vertical="center"/>
    </xf>
    <xf numFmtId="3" fontId="20" fillId="0" borderId="3" xfId="8" applyNumberFormat="1" applyFont="1" applyBorder="1" applyAlignment="1">
      <alignment horizontal="center" vertical="center"/>
    </xf>
    <xf numFmtId="3" fontId="20" fillId="10" borderId="3" xfId="8" applyNumberFormat="1" applyFont="1" applyFill="1" applyBorder="1" applyAlignment="1">
      <alignment horizontal="center" vertical="center"/>
    </xf>
    <xf numFmtId="3" fontId="39" fillId="9" borderId="27" xfId="0" applyNumberFormat="1" applyFont="1" applyFill="1" applyBorder="1" applyAlignment="1">
      <alignment horizontal="center" vertical="center"/>
    </xf>
    <xf numFmtId="0" fontId="30" fillId="0" borderId="0" xfId="0" applyFont="1" applyAlignment="1">
      <alignment horizontal="left" vertical="top"/>
    </xf>
    <xf numFmtId="0" fontId="30" fillId="16" borderId="2" xfId="15" applyFont="1" applyFill="1" applyBorder="1" applyAlignment="1">
      <alignment horizontal="center" vertical="center" wrapText="1"/>
    </xf>
    <xf numFmtId="0" fontId="177" fillId="20" borderId="2" xfId="0" applyFont="1" applyFill="1" applyBorder="1" applyAlignment="1">
      <alignment vertical="top" wrapText="1"/>
    </xf>
    <xf numFmtId="0" fontId="177" fillId="20" borderId="7" xfId="0" applyFont="1" applyFill="1" applyBorder="1" applyAlignment="1">
      <alignment vertical="top" wrapText="1"/>
    </xf>
    <xf numFmtId="0" fontId="51" fillId="0" borderId="5" xfId="0" applyFont="1" applyBorder="1" applyAlignment="1">
      <alignment vertical="top" wrapText="1"/>
    </xf>
    <xf numFmtId="0" fontId="51" fillId="0" borderId="12" xfId="0" applyFont="1" applyBorder="1" applyAlignment="1">
      <alignment horizontal="center" vertical="top" wrapText="1"/>
    </xf>
    <xf numFmtId="2" fontId="51" fillId="0" borderId="12" xfId="0" applyNumberFormat="1" applyFont="1" applyBorder="1" applyAlignment="1">
      <alignment horizontal="center" vertical="top" wrapText="1"/>
    </xf>
    <xf numFmtId="0" fontId="51" fillId="0" borderId="27" xfId="0" applyFont="1" applyBorder="1" applyAlignment="1">
      <alignment horizontal="center" vertical="center"/>
    </xf>
    <xf numFmtId="0" fontId="51" fillId="0" borderId="0" xfId="0" applyFont="1" applyAlignment="1">
      <alignment horizontal="center"/>
    </xf>
    <xf numFmtId="0" fontId="51" fillId="23" borderId="35" xfId="0" applyFont="1" applyFill="1" applyBorder="1" applyAlignment="1">
      <alignment wrapText="1"/>
    </xf>
    <xf numFmtId="0" fontId="51" fillId="0" borderId="27" xfId="0" applyFont="1" applyBorder="1"/>
    <xf numFmtId="0" fontId="30" fillId="0" borderId="27" xfId="0" applyFont="1" applyBorder="1"/>
    <xf numFmtId="0" fontId="51" fillId="0" borderId="5" xfId="0" applyFont="1" applyBorder="1" applyAlignment="1">
      <alignment vertical="top"/>
    </xf>
    <xf numFmtId="2" fontId="51" fillId="0" borderId="0" xfId="0" applyNumberFormat="1" applyFont="1"/>
    <xf numFmtId="0" fontId="51" fillId="0" borderId="27" xfId="0" applyFont="1" applyBorder="1" applyAlignment="1">
      <alignment horizontal="left"/>
    </xf>
    <xf numFmtId="165" fontId="30" fillId="0" borderId="27" xfId="0" applyNumberFormat="1" applyFont="1" applyBorder="1" applyAlignment="1">
      <alignment horizontal="right" vertical="center"/>
    </xf>
    <xf numFmtId="0" fontId="30" fillId="0" borderId="27" xfId="0" applyFont="1" applyBorder="1" applyAlignment="1">
      <alignment horizontal="right" vertical="center"/>
    </xf>
    <xf numFmtId="165" fontId="30" fillId="0" borderId="0" xfId="0" applyNumberFormat="1" applyFont="1"/>
    <xf numFmtId="0" fontId="177" fillId="22" borderId="27" xfId="0" applyFont="1" applyFill="1" applyBorder="1" applyAlignment="1">
      <alignment horizontal="center" vertical="center"/>
    </xf>
    <xf numFmtId="0" fontId="177" fillId="22" borderId="31" xfId="0" applyFont="1" applyFill="1" applyBorder="1" applyAlignment="1">
      <alignment horizontal="center" vertical="center"/>
    </xf>
    <xf numFmtId="0" fontId="177" fillId="22" borderId="32" xfId="0" applyFont="1" applyFill="1" applyBorder="1" applyAlignment="1">
      <alignment horizontal="center" vertical="center"/>
    </xf>
    <xf numFmtId="0" fontId="51" fillId="22" borderId="27" xfId="0" applyFont="1" applyFill="1" applyBorder="1" applyAlignment="1">
      <alignment horizontal="left" vertical="top" wrapText="1"/>
    </xf>
    <xf numFmtId="0" fontId="51" fillId="0" borderId="35" xfId="0" applyFont="1" applyBorder="1" applyAlignment="1">
      <alignment horizontal="center" vertical="center"/>
    </xf>
    <xf numFmtId="0" fontId="15" fillId="0" borderId="0" xfId="7" applyFont="1" applyAlignment="1">
      <alignment wrapText="1"/>
    </xf>
    <xf numFmtId="0" fontId="30" fillId="0" borderId="0" xfId="8" applyFont="1"/>
    <xf numFmtId="0" fontId="178" fillId="0" borderId="0" xfId="8" applyFont="1"/>
    <xf numFmtId="3" fontId="7" fillId="0" borderId="2" xfId="8" applyNumberFormat="1" applyBorder="1" applyAlignment="1">
      <alignment horizontal="center" vertical="center"/>
    </xf>
    <xf numFmtId="3" fontId="16" fillId="0" borderId="2" xfId="8" applyNumberFormat="1" applyFont="1" applyBorder="1" applyAlignment="1">
      <alignment horizontal="center" vertical="center"/>
    </xf>
    <xf numFmtId="0" fontId="30" fillId="3" borderId="2" xfId="8" applyFont="1" applyFill="1" applyBorder="1" applyAlignment="1">
      <alignment horizontal="center" vertical="center" wrapText="1"/>
    </xf>
    <xf numFmtId="0" fontId="30" fillId="0" borderId="2" xfId="8" applyFont="1" applyBorder="1" applyAlignment="1">
      <alignment horizontal="left" vertical="center" wrapText="1"/>
    </xf>
    <xf numFmtId="3" fontId="30" fillId="3" borderId="2" xfId="7" applyNumberFormat="1" applyFont="1" applyFill="1" applyBorder="1" applyAlignment="1">
      <alignment horizontal="center" vertical="center" wrapText="1"/>
    </xf>
    <xf numFmtId="49" fontId="52" fillId="3" borderId="2" xfId="4" applyNumberFormat="1" applyFont="1" applyFill="1" applyBorder="1" applyAlignment="1">
      <alignment horizontal="center" vertical="center" wrapText="1"/>
    </xf>
    <xf numFmtId="49" fontId="52" fillId="3" borderId="2" xfId="4" applyNumberFormat="1" applyFont="1" applyFill="1" applyBorder="1" applyAlignment="1">
      <alignment horizontal="left" vertical="center" wrapText="1"/>
    </xf>
    <xf numFmtId="0" fontId="30" fillId="0" borderId="2" xfId="8" applyFont="1" applyBorder="1" applyAlignment="1">
      <alignment horizontal="center" vertical="center"/>
    </xf>
    <xf numFmtId="4" fontId="30" fillId="0" borderId="2" xfId="8" applyNumberFormat="1" applyFont="1" applyBorder="1" applyAlignment="1">
      <alignment horizontal="center" vertical="center"/>
    </xf>
    <xf numFmtId="1" fontId="30" fillId="0" borderId="2" xfId="7" applyNumberFormat="1" applyFont="1" applyBorder="1" applyAlignment="1">
      <alignment horizontal="center" vertical="center"/>
    </xf>
    <xf numFmtId="0" fontId="30" fillId="0" borderId="2" xfId="7" applyFont="1" applyBorder="1" applyAlignment="1">
      <alignment horizontal="center" vertical="center"/>
    </xf>
    <xf numFmtId="165" fontId="30" fillId="0" borderId="2" xfId="7" applyNumberFormat="1" applyFont="1" applyBorder="1" applyAlignment="1">
      <alignment horizontal="center" vertical="center"/>
    </xf>
    <xf numFmtId="164" fontId="30" fillId="0" borderId="2" xfId="11" applyFont="1" applyBorder="1" applyAlignment="1">
      <alignment horizontal="center" vertical="center"/>
    </xf>
    <xf numFmtId="0" fontId="30" fillId="0" borderId="3" xfId="8" applyFont="1" applyBorder="1" applyAlignment="1">
      <alignment horizontal="center" vertical="center"/>
    </xf>
    <xf numFmtId="2" fontId="30" fillId="0" borderId="2" xfId="8" applyNumberFormat="1" applyFont="1" applyBorder="1" applyAlignment="1">
      <alignment horizontal="center" vertical="center"/>
    </xf>
    <xf numFmtId="0" fontId="52" fillId="3" borderId="2" xfId="4" applyFont="1" applyFill="1" applyBorder="1" applyAlignment="1">
      <alignment horizontal="center" vertical="center" wrapText="1"/>
    </xf>
    <xf numFmtId="164" fontId="26" fillId="0" borderId="2" xfId="11" applyFont="1" applyBorder="1"/>
    <xf numFmtId="164" fontId="26" fillId="0" borderId="0" xfId="11" applyFont="1" applyBorder="1"/>
    <xf numFmtId="0" fontId="30" fillId="0" borderId="2" xfId="8" applyFont="1" applyBorder="1"/>
    <xf numFmtId="9" fontId="30" fillId="0" borderId="2" xfId="8" applyNumberFormat="1" applyFont="1" applyBorder="1"/>
    <xf numFmtId="165" fontId="30" fillId="0" borderId="2" xfId="11" applyNumberFormat="1" applyFont="1" applyFill="1" applyBorder="1"/>
    <xf numFmtId="165" fontId="30" fillId="0" borderId="2" xfId="8" applyNumberFormat="1" applyFont="1" applyBorder="1"/>
    <xf numFmtId="0" fontId="23" fillId="0" borderId="0" xfId="7" applyFont="1"/>
    <xf numFmtId="0" fontId="185" fillId="0" borderId="0" xfId="0" applyFont="1"/>
    <xf numFmtId="3" fontId="26" fillId="10" borderId="2" xfId="25" applyNumberFormat="1" applyFont="1" applyFill="1" applyBorder="1" applyAlignment="1">
      <alignment horizontal="center" vertical="center"/>
    </xf>
    <xf numFmtId="0" fontId="30" fillId="0" borderId="0" xfId="0" applyFont="1" applyAlignment="1">
      <alignment horizontal="right"/>
    </xf>
    <xf numFmtId="0" fontId="13" fillId="3" borderId="2" xfId="0" applyFont="1" applyFill="1" applyBorder="1" applyAlignment="1">
      <alignment horizontal="left" vertical="top" wrapText="1"/>
    </xf>
    <xf numFmtId="0" fontId="13" fillId="3" borderId="2" xfId="0" applyFont="1" applyFill="1" applyBorder="1" applyAlignment="1">
      <alignment horizontal="center" vertical="center" wrapText="1"/>
    </xf>
    <xf numFmtId="3" fontId="13" fillId="3" borderId="2" xfId="0" applyNumberFormat="1" applyFont="1" applyFill="1" applyBorder="1" applyAlignment="1">
      <alignment horizontal="center" vertical="center" wrapText="1"/>
    </xf>
    <xf numFmtId="3" fontId="49" fillId="3" borderId="7" xfId="0" applyNumberFormat="1" applyFont="1" applyFill="1" applyBorder="1" applyAlignment="1">
      <alignment horizontal="center" vertical="center" wrapText="1"/>
    </xf>
    <xf numFmtId="3" fontId="49" fillId="3" borderId="2" xfId="0" applyNumberFormat="1" applyFont="1" applyFill="1" applyBorder="1" applyAlignment="1">
      <alignment horizontal="center" vertical="center" wrapText="1"/>
    </xf>
    <xf numFmtId="0" fontId="186" fillId="10" borderId="0" xfId="0" applyFont="1" applyFill="1"/>
    <xf numFmtId="0" fontId="186" fillId="10" borderId="6" xfId="0" applyFont="1" applyFill="1" applyBorder="1"/>
    <xf numFmtId="3" fontId="186" fillId="10" borderId="6" xfId="0" applyNumberFormat="1" applyFont="1" applyFill="1" applyBorder="1"/>
    <xf numFmtId="0" fontId="13" fillId="3" borderId="27" xfId="0" applyFont="1" applyFill="1" applyBorder="1" applyAlignment="1">
      <alignment horizontal="center" vertical="center" wrapText="1"/>
    </xf>
    <xf numFmtId="0" fontId="13" fillId="3" borderId="7" xfId="0" applyFont="1" applyFill="1" applyBorder="1" applyAlignment="1">
      <alignment horizontal="center" vertical="center" wrapText="1"/>
    </xf>
    <xf numFmtId="0" fontId="13" fillId="3" borderId="11" xfId="0" applyFont="1" applyFill="1" applyBorder="1" applyAlignment="1">
      <alignment horizontal="center" vertical="center" wrapText="1"/>
    </xf>
    <xf numFmtId="3" fontId="13" fillId="3" borderId="7" xfId="0" applyNumberFormat="1" applyFont="1" applyFill="1" applyBorder="1" applyAlignment="1">
      <alignment horizontal="center" vertical="center" wrapText="1"/>
    </xf>
    <xf numFmtId="0" fontId="13" fillId="3" borderId="35" xfId="0" applyFont="1" applyFill="1" applyBorder="1" applyAlignment="1">
      <alignment horizontal="center" vertical="center" wrapText="1"/>
    </xf>
    <xf numFmtId="0" fontId="13" fillId="3" borderId="29"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12" xfId="0" applyFont="1" applyFill="1" applyBorder="1" applyAlignment="1">
      <alignment horizontal="center" vertical="center" wrapText="1"/>
    </xf>
    <xf numFmtId="0" fontId="13" fillId="3" borderId="5" xfId="0" applyFont="1" applyFill="1" applyBorder="1" applyAlignment="1">
      <alignment horizontal="center" vertical="center" wrapText="1"/>
    </xf>
    <xf numFmtId="0" fontId="13" fillId="3" borderId="8" xfId="0" applyFont="1" applyFill="1" applyBorder="1" applyAlignment="1">
      <alignment horizontal="center" vertical="center" wrapText="1"/>
    </xf>
    <xf numFmtId="0" fontId="13" fillId="3" borderId="2" xfId="0" applyFont="1" applyFill="1" applyBorder="1" applyAlignment="1">
      <alignment horizontal="left" vertical="center" wrapText="1"/>
    </xf>
    <xf numFmtId="0" fontId="13" fillId="3" borderId="9" xfId="0" applyFont="1" applyFill="1" applyBorder="1" applyAlignment="1">
      <alignment horizontal="center" vertical="center" wrapText="1"/>
    </xf>
    <xf numFmtId="0" fontId="13" fillId="3" borderId="3" xfId="0" applyFont="1" applyFill="1" applyBorder="1" applyAlignment="1">
      <alignment horizontal="left" vertical="center" wrapText="1"/>
    </xf>
    <xf numFmtId="3" fontId="13" fillId="3" borderId="3" xfId="0" applyNumberFormat="1" applyFont="1" applyFill="1" applyBorder="1" applyAlignment="1">
      <alignment horizontal="center" vertical="center" wrapText="1"/>
    </xf>
    <xf numFmtId="0" fontId="13" fillId="6" borderId="2" xfId="0" applyFont="1" applyFill="1" applyBorder="1" applyAlignment="1">
      <alignment vertical="center" wrapText="1"/>
    </xf>
    <xf numFmtId="3" fontId="13" fillId="6" borderId="2" xfId="0" applyNumberFormat="1" applyFont="1" applyFill="1" applyBorder="1" applyAlignment="1">
      <alignment horizontal="center" vertical="center" wrapText="1"/>
    </xf>
    <xf numFmtId="0" fontId="28" fillId="7" borderId="0" xfId="0" applyFont="1" applyFill="1"/>
    <xf numFmtId="0" fontId="49" fillId="7" borderId="2" xfId="0" applyFont="1" applyFill="1" applyBorder="1" applyAlignment="1">
      <alignment vertical="center" wrapText="1"/>
    </xf>
    <xf numFmtId="3" fontId="49" fillId="7" borderId="2" xfId="0" applyNumberFormat="1" applyFont="1" applyFill="1" applyBorder="1" applyAlignment="1">
      <alignment horizontal="center" vertical="center" wrapText="1"/>
    </xf>
    <xf numFmtId="0" fontId="49" fillId="7" borderId="5" xfId="0" applyFont="1" applyFill="1" applyBorder="1" applyAlignment="1">
      <alignment vertical="center" wrapText="1"/>
    </xf>
    <xf numFmtId="0" fontId="49" fillId="7" borderId="8" xfId="0" applyFont="1" applyFill="1" applyBorder="1" applyAlignment="1">
      <alignment vertical="center" wrapText="1"/>
    </xf>
    <xf numFmtId="0" fontId="49" fillId="7" borderId="27" xfId="0" applyFont="1" applyFill="1" applyBorder="1" applyAlignment="1">
      <alignment vertical="center" wrapText="1"/>
    </xf>
    <xf numFmtId="0" fontId="49" fillId="7" borderId="7" xfId="0" applyFont="1" applyFill="1" applyBorder="1" applyAlignment="1">
      <alignment vertical="center" wrapText="1"/>
    </xf>
    <xf numFmtId="0" fontId="13" fillId="4" borderId="4" xfId="0" applyFont="1" applyFill="1" applyBorder="1" applyAlignment="1">
      <alignment vertical="center" wrapText="1"/>
    </xf>
    <xf numFmtId="0" fontId="13" fillId="4" borderId="3" xfId="0" applyFont="1" applyFill="1" applyBorder="1" applyAlignment="1">
      <alignment vertical="center" wrapText="1"/>
    </xf>
    <xf numFmtId="3" fontId="13" fillId="4" borderId="3" xfId="0" applyNumberFormat="1" applyFont="1" applyFill="1" applyBorder="1" applyAlignment="1">
      <alignment horizontal="center" vertical="center" wrapText="1"/>
    </xf>
    <xf numFmtId="0" fontId="49" fillId="8" borderId="2" xfId="0" applyFont="1" applyFill="1" applyBorder="1" applyAlignment="1">
      <alignment horizontal="justify" vertical="center" wrapText="1"/>
    </xf>
    <xf numFmtId="3" fontId="49" fillId="3" borderId="5" xfId="0" applyNumberFormat="1" applyFont="1" applyFill="1" applyBorder="1" applyAlignment="1">
      <alignment horizontal="center" vertical="center" wrapText="1"/>
    </xf>
    <xf numFmtId="0" fontId="49" fillId="7" borderId="3" xfId="0" applyFont="1" applyFill="1" applyBorder="1" applyAlignment="1">
      <alignment vertical="center" wrapText="1"/>
    </xf>
    <xf numFmtId="3" fontId="49" fillId="7" borderId="3" xfId="0" applyNumberFormat="1" applyFont="1" applyFill="1" applyBorder="1" applyAlignment="1">
      <alignment horizontal="center" vertical="center" wrapText="1"/>
    </xf>
    <xf numFmtId="0" fontId="49" fillId="7" borderId="4" xfId="0" applyFont="1" applyFill="1" applyBorder="1" applyAlignment="1">
      <alignment vertical="center" wrapText="1"/>
    </xf>
    <xf numFmtId="0" fontId="49" fillId="7" borderId="11" xfId="0" applyFont="1" applyFill="1" applyBorder="1" applyAlignment="1">
      <alignment vertical="center" wrapText="1"/>
    </xf>
    <xf numFmtId="0" fontId="191" fillId="10" borderId="0" xfId="0" applyFont="1" applyFill="1"/>
    <xf numFmtId="0" fontId="13" fillId="18" borderId="27" xfId="0" applyFont="1" applyFill="1" applyBorder="1" applyAlignment="1">
      <alignment horizontal="center" vertical="center" wrapText="1"/>
    </xf>
    <xf numFmtId="3" fontId="13" fillId="18" borderId="86" xfId="0" applyNumberFormat="1" applyFont="1" applyFill="1" applyBorder="1" applyAlignment="1">
      <alignment horizontal="center" vertical="center" wrapText="1"/>
    </xf>
    <xf numFmtId="0" fontId="13" fillId="18" borderId="7" xfId="0" applyFont="1" applyFill="1" applyBorder="1" applyAlignment="1">
      <alignment horizontal="center" vertical="center" wrapText="1"/>
    </xf>
    <xf numFmtId="0" fontId="13" fillId="18" borderId="2" xfId="0" applyFont="1" applyFill="1" applyBorder="1" applyAlignment="1">
      <alignment horizontal="center" vertical="center" wrapText="1"/>
    </xf>
    <xf numFmtId="0" fontId="49" fillId="7" borderId="2" xfId="0" applyFont="1" applyFill="1" applyBorder="1" applyAlignment="1">
      <alignment horizontal="left" vertical="center" wrapText="1"/>
    </xf>
    <xf numFmtId="3" fontId="49" fillId="7" borderId="31" xfId="0" applyNumberFormat="1" applyFont="1" applyFill="1" applyBorder="1" applyAlignment="1">
      <alignment horizontal="center" vertical="center" wrapText="1"/>
    </xf>
    <xf numFmtId="3" fontId="49" fillId="7" borderId="8" xfId="0" applyNumberFormat="1" applyFont="1" applyFill="1" applyBorder="1" applyAlignment="1">
      <alignment horizontal="center" vertical="center" wrapText="1"/>
    </xf>
    <xf numFmtId="3" fontId="49" fillId="7" borderId="27" xfId="0" applyNumberFormat="1" applyFont="1" applyFill="1" applyBorder="1" applyAlignment="1">
      <alignment horizontal="center" vertical="center" wrapText="1"/>
    </xf>
    <xf numFmtId="3" fontId="49" fillId="7" borderId="7" xfId="0" applyNumberFormat="1" applyFont="1" applyFill="1" applyBorder="1" applyAlignment="1">
      <alignment horizontal="center" vertical="center" wrapText="1"/>
    </xf>
    <xf numFmtId="3" fontId="49" fillId="7" borderId="5" xfId="0" applyNumberFormat="1" applyFont="1" applyFill="1" applyBorder="1" applyAlignment="1">
      <alignment horizontal="center" vertical="center" wrapText="1"/>
    </xf>
    <xf numFmtId="0" fontId="49" fillId="7" borderId="3" xfId="0" applyFont="1" applyFill="1" applyBorder="1" applyAlignment="1">
      <alignment horizontal="left" vertical="center" wrapText="1"/>
    </xf>
    <xf numFmtId="0" fontId="49" fillId="7" borderId="5" xfId="0" applyFont="1" applyFill="1" applyBorder="1" applyAlignment="1">
      <alignment horizontal="left" vertical="center" wrapText="1"/>
    </xf>
    <xf numFmtId="0" fontId="49" fillId="7" borderId="2" xfId="0" applyFont="1" applyFill="1" applyBorder="1" applyAlignment="1">
      <alignment horizontal="justify" vertical="center" wrapText="1"/>
    </xf>
    <xf numFmtId="0" fontId="49" fillId="7" borderId="2" xfId="0" applyFont="1" applyFill="1" applyBorder="1" applyAlignment="1">
      <alignment horizontal="left" vertical="top" wrapText="1"/>
    </xf>
    <xf numFmtId="0" fontId="49" fillId="7" borderId="3" xfId="0" applyFont="1" applyFill="1" applyBorder="1" applyAlignment="1">
      <alignment horizontal="justify" vertical="center" wrapText="1"/>
    </xf>
    <xf numFmtId="0" fontId="49" fillId="7" borderId="2" xfId="0" applyFont="1" applyFill="1" applyBorder="1" applyAlignment="1">
      <alignment vertical="center"/>
    </xf>
    <xf numFmtId="0" fontId="49" fillId="7" borderId="8" xfId="0" applyFont="1" applyFill="1" applyBorder="1" applyAlignment="1">
      <alignment vertical="center"/>
    </xf>
    <xf numFmtId="3" fontId="49" fillId="7" borderId="40" xfId="0" applyNumberFormat="1" applyFont="1" applyFill="1" applyBorder="1" applyAlignment="1">
      <alignment horizontal="center" vertical="center" wrapText="1"/>
    </xf>
    <xf numFmtId="0" fontId="49" fillId="7" borderId="17" xfId="0" applyFont="1" applyFill="1" applyBorder="1" applyAlignment="1">
      <alignment horizontal="justify" vertical="center" wrapText="1"/>
    </xf>
    <xf numFmtId="0" fontId="28" fillId="7" borderId="27" xfId="0" applyFont="1" applyFill="1" applyBorder="1"/>
    <xf numFmtId="0" fontId="49" fillId="7" borderId="5" xfId="0" applyFont="1" applyFill="1" applyBorder="1" applyAlignment="1">
      <alignment horizontal="justify" vertical="center" wrapText="1"/>
    </xf>
    <xf numFmtId="3" fontId="49" fillId="7" borderId="18" xfId="0" applyNumberFormat="1" applyFont="1" applyFill="1" applyBorder="1" applyAlignment="1">
      <alignment horizontal="center" vertical="center" wrapText="1"/>
    </xf>
    <xf numFmtId="0" fontId="49" fillId="7" borderId="27" xfId="0" applyFont="1" applyFill="1" applyBorder="1" applyAlignment="1">
      <alignment horizontal="justify" vertical="center" wrapText="1"/>
    </xf>
    <xf numFmtId="0" fontId="49" fillId="7" borderId="2" xfId="0" applyFont="1" applyFill="1" applyBorder="1" applyAlignment="1">
      <alignment vertical="top" wrapText="1"/>
    </xf>
    <xf numFmtId="0" fontId="49" fillId="7" borderId="11" xfId="0" applyFont="1" applyFill="1" applyBorder="1" applyAlignment="1">
      <alignment horizontal="left" vertical="top" wrapText="1"/>
    </xf>
    <xf numFmtId="0" fontId="49" fillId="7" borderId="5" xfId="0" applyFont="1" applyFill="1" applyBorder="1"/>
    <xf numFmtId="0" fontId="49" fillId="7" borderId="3" xfId="0" applyFont="1" applyFill="1" applyBorder="1" applyAlignment="1">
      <alignment vertical="top" wrapText="1"/>
    </xf>
    <xf numFmtId="0" fontId="49" fillId="7" borderId="5" xfId="0" applyFont="1" applyFill="1" applyBorder="1" applyAlignment="1">
      <alignment vertical="top" wrapText="1"/>
    </xf>
    <xf numFmtId="0" fontId="49" fillId="111" borderId="0" xfId="0" applyFont="1" applyFill="1"/>
    <xf numFmtId="0" fontId="13" fillId="111" borderId="0" xfId="0" applyFont="1" applyFill="1" applyAlignment="1">
      <alignment vertical="center" wrapText="1"/>
    </xf>
    <xf numFmtId="0" fontId="13" fillId="111" borderId="3" xfId="0" applyFont="1" applyFill="1" applyBorder="1" applyAlignment="1">
      <alignment horizontal="left" vertical="center" wrapText="1"/>
    </xf>
    <xf numFmtId="0" fontId="13" fillId="111" borderId="3" xfId="0" applyFont="1" applyFill="1" applyBorder="1" applyAlignment="1">
      <alignment vertical="center" wrapText="1"/>
    </xf>
    <xf numFmtId="3" fontId="13" fillId="111" borderId="3" xfId="0" applyNumberFormat="1" applyFont="1" applyFill="1" applyBorder="1" applyAlignment="1">
      <alignment horizontal="center" vertical="center" wrapText="1"/>
    </xf>
    <xf numFmtId="0" fontId="49" fillId="5" borderId="2" xfId="0" applyFont="1" applyFill="1" applyBorder="1" applyAlignment="1">
      <alignment vertical="center" wrapText="1"/>
    </xf>
    <xf numFmtId="3" fontId="19" fillId="5" borderId="2" xfId="0" applyNumberFormat="1" applyFont="1" applyFill="1" applyBorder="1" applyAlignment="1">
      <alignment horizontal="center" vertical="center" wrapText="1"/>
    </xf>
    <xf numFmtId="3" fontId="49" fillId="5" borderId="2" xfId="0" applyNumberFormat="1" applyFont="1" applyFill="1" applyBorder="1" applyAlignment="1">
      <alignment horizontal="center" vertical="center" wrapText="1"/>
    </xf>
    <xf numFmtId="0" fontId="49" fillId="5" borderId="2" xfId="0" applyFont="1" applyFill="1" applyBorder="1" applyAlignment="1">
      <alignment horizontal="center" vertical="center" wrapText="1"/>
    </xf>
    <xf numFmtId="0" fontId="49" fillId="5" borderId="2" xfId="0" applyFont="1" applyFill="1" applyBorder="1" applyAlignment="1">
      <alignment horizontal="justify" vertical="top" wrapText="1"/>
    </xf>
    <xf numFmtId="3" fontId="49" fillId="5" borderId="8" xfId="0" applyNumberFormat="1" applyFont="1" applyFill="1" applyBorder="1" applyAlignment="1">
      <alignment horizontal="center" vertical="center" wrapText="1"/>
    </xf>
    <xf numFmtId="0" fontId="189" fillId="5" borderId="0" xfId="0" applyFont="1" applyFill="1"/>
    <xf numFmtId="3" fontId="49" fillId="5" borderId="2" xfId="0" applyNumberFormat="1" applyFont="1" applyFill="1" applyBorder="1" applyAlignment="1">
      <alignment horizontal="center" vertical="center" wrapText="1" indent="3"/>
    </xf>
    <xf numFmtId="0" fontId="49" fillId="5" borderId="2" xfId="0" applyFont="1" applyFill="1" applyBorder="1" applyAlignment="1">
      <alignment horizontal="left" vertical="center" wrapText="1" indent="3"/>
    </xf>
    <xf numFmtId="0" fontId="49" fillId="5" borderId="3" xfId="0" applyFont="1" applyFill="1" applyBorder="1" applyAlignment="1">
      <alignment vertical="center" wrapText="1"/>
    </xf>
    <xf numFmtId="3" fontId="49" fillId="5" borderId="3" xfId="0" applyNumberFormat="1" applyFont="1" applyFill="1" applyBorder="1" applyAlignment="1">
      <alignment horizontal="center" vertical="center" wrapText="1"/>
    </xf>
    <xf numFmtId="0" fontId="49" fillId="5" borderId="7" xfId="0" applyFont="1" applyFill="1" applyBorder="1" applyAlignment="1">
      <alignment horizontal="left" vertical="top" wrapText="1"/>
    </xf>
    <xf numFmtId="0" fontId="49" fillId="8" borderId="3" xfId="0" applyFont="1" applyFill="1" applyBorder="1" applyAlignment="1">
      <alignment vertical="center" wrapText="1"/>
    </xf>
    <xf numFmtId="0" fontId="49" fillId="8" borderId="2" xfId="0" applyFont="1" applyFill="1" applyBorder="1" applyAlignment="1">
      <alignment vertical="center" wrapText="1"/>
    </xf>
    <xf numFmtId="3" fontId="49" fillId="8" borderId="2" xfId="0" applyNumberFormat="1" applyFont="1" applyFill="1" applyBorder="1" applyAlignment="1">
      <alignment horizontal="center" vertical="center" wrapText="1"/>
    </xf>
    <xf numFmtId="0" fontId="49" fillId="8" borderId="2" xfId="0" applyFont="1" applyFill="1" applyBorder="1" applyAlignment="1">
      <alignment horizontal="center" vertical="center" wrapText="1"/>
    </xf>
    <xf numFmtId="0" fontId="49" fillId="8" borderId="8" xfId="0" applyFont="1" applyFill="1" applyBorder="1" applyAlignment="1">
      <alignment vertical="center" wrapText="1"/>
    </xf>
    <xf numFmtId="0" fontId="49" fillId="8" borderId="4" xfId="0" applyFont="1" applyFill="1" applyBorder="1" applyAlignment="1">
      <alignment vertical="center" wrapText="1"/>
    </xf>
    <xf numFmtId="0" fontId="49" fillId="8" borderId="5" xfId="0" applyFont="1" applyFill="1" applyBorder="1" applyAlignment="1">
      <alignment vertical="center" wrapText="1"/>
    </xf>
    <xf numFmtId="3" fontId="49" fillId="8" borderId="5" xfId="0" applyNumberFormat="1" applyFont="1" applyFill="1" applyBorder="1" applyAlignment="1">
      <alignment horizontal="center" vertical="center" wrapText="1"/>
    </xf>
    <xf numFmtId="3" fontId="49" fillId="8" borderId="4" xfId="0" applyNumberFormat="1" applyFont="1" applyFill="1" applyBorder="1" applyAlignment="1">
      <alignment horizontal="center" vertical="center" wrapText="1"/>
    </xf>
    <xf numFmtId="0" fontId="49" fillId="8" borderId="3" xfId="0" applyFont="1" applyFill="1" applyBorder="1" applyAlignment="1">
      <alignment horizontal="left" vertical="center" wrapText="1"/>
    </xf>
    <xf numFmtId="0" fontId="49" fillId="8" borderId="18" xfId="0" applyFont="1" applyFill="1" applyBorder="1" applyAlignment="1">
      <alignment vertical="center" wrapText="1"/>
    </xf>
    <xf numFmtId="0" fontId="49" fillId="8" borderId="5" xfId="0" applyFont="1" applyFill="1" applyBorder="1" applyAlignment="1">
      <alignment horizontal="center" vertical="center" wrapText="1"/>
    </xf>
    <xf numFmtId="0" fontId="176" fillId="8" borderId="3" xfId="0" applyFont="1" applyFill="1" applyBorder="1" applyAlignment="1">
      <alignment vertical="top" wrapText="1"/>
    </xf>
    <xf numFmtId="0" fontId="49" fillId="8" borderId="3" xfId="0" applyFont="1" applyFill="1" applyBorder="1" applyAlignment="1">
      <alignment vertical="top" wrapText="1"/>
    </xf>
    <xf numFmtId="0" fontId="176" fillId="8" borderId="2" xfId="0" applyFont="1" applyFill="1" applyBorder="1" applyAlignment="1">
      <alignment vertical="center" wrapText="1"/>
    </xf>
    <xf numFmtId="0" fontId="49" fillId="8" borderId="7" xfId="0" applyFont="1" applyFill="1" applyBorder="1" applyAlignment="1">
      <alignment vertical="center" wrapText="1"/>
    </xf>
    <xf numFmtId="3" fontId="49" fillId="8" borderId="8" xfId="0" applyNumberFormat="1" applyFont="1" applyFill="1" applyBorder="1" applyAlignment="1">
      <alignment horizontal="center" vertical="center" wrapText="1"/>
    </xf>
    <xf numFmtId="0" fontId="49" fillId="8" borderId="27" xfId="0" applyFont="1" applyFill="1" applyBorder="1" applyAlignment="1">
      <alignment vertical="center" wrapText="1"/>
    </xf>
    <xf numFmtId="3" fontId="49" fillId="8" borderId="5" xfId="0" applyNumberFormat="1" applyFont="1" applyFill="1" applyBorder="1" applyAlignment="1">
      <alignment vertical="center" wrapText="1"/>
    </xf>
    <xf numFmtId="3" fontId="49" fillId="8" borderId="2" xfId="0" applyNumberFormat="1" applyFont="1" applyFill="1" applyBorder="1" applyAlignment="1">
      <alignment vertical="center" wrapText="1"/>
    </xf>
    <xf numFmtId="0" fontId="28" fillId="8" borderId="0" xfId="0" applyFont="1" applyFill="1" applyAlignment="1">
      <alignment horizontal="center" vertical="center"/>
    </xf>
    <xf numFmtId="0" fontId="49" fillId="8" borderId="2" xfId="0" applyFont="1" applyFill="1" applyBorder="1" applyAlignment="1">
      <alignment horizontal="left" vertical="center" wrapText="1"/>
    </xf>
    <xf numFmtId="3" fontId="49" fillId="8" borderId="8" xfId="0" applyNumberFormat="1" applyFont="1" applyFill="1" applyBorder="1" applyAlignment="1">
      <alignment vertical="center" wrapText="1"/>
    </xf>
    <xf numFmtId="0" fontId="49" fillId="8" borderId="9" xfId="0" applyFont="1" applyFill="1" applyBorder="1" applyAlignment="1">
      <alignment vertical="center" wrapText="1"/>
    </xf>
    <xf numFmtId="0" fontId="49" fillId="8" borderId="0" xfId="0" applyFont="1" applyFill="1" applyAlignment="1">
      <alignment horizontal="left" vertical="center"/>
    </xf>
    <xf numFmtId="0" fontId="49" fillId="8" borderId="2" xfId="0" applyFont="1" applyFill="1" applyBorder="1" applyAlignment="1">
      <alignment horizontal="left" vertical="top" wrapText="1"/>
    </xf>
    <xf numFmtId="3" fontId="49" fillId="8" borderId="3" xfId="0" applyNumberFormat="1" applyFont="1" applyFill="1" applyBorder="1" applyAlignment="1">
      <alignment horizontal="center" vertical="center" wrapText="1"/>
    </xf>
    <xf numFmtId="3" fontId="49" fillId="8" borderId="13" xfId="0" applyNumberFormat="1" applyFont="1" applyFill="1" applyBorder="1" applyAlignment="1">
      <alignment horizontal="center" vertical="center" wrapText="1"/>
    </xf>
    <xf numFmtId="0" fontId="49" fillId="8" borderId="2" xfId="0" applyFont="1" applyFill="1" applyBorder="1" applyAlignment="1">
      <alignment horizontal="left" vertical="center"/>
    </xf>
    <xf numFmtId="3" fontId="49" fillId="8" borderId="18" xfId="0" applyNumberFormat="1" applyFont="1" applyFill="1" applyBorder="1" applyAlignment="1">
      <alignment horizontal="center" vertical="center" wrapText="1"/>
    </xf>
    <xf numFmtId="0" fontId="49" fillId="8" borderId="3" xfId="0" applyFont="1" applyFill="1" applyBorder="1" applyAlignment="1">
      <alignment horizontal="justify" vertical="center" wrapText="1"/>
    </xf>
    <xf numFmtId="0" fontId="49" fillId="8" borderId="0" xfId="0" applyFont="1" applyFill="1" applyAlignment="1">
      <alignment horizontal="left" vertical="top" wrapText="1"/>
    </xf>
    <xf numFmtId="3" fontId="49" fillId="8" borderId="12" xfId="0" applyNumberFormat="1" applyFont="1" applyFill="1" applyBorder="1" applyAlignment="1">
      <alignment horizontal="center" vertical="center" wrapText="1"/>
    </xf>
    <xf numFmtId="0" fontId="19" fillId="8" borderId="2" xfId="0" applyFont="1" applyFill="1" applyBorder="1" applyAlignment="1">
      <alignment vertical="top" wrapText="1"/>
    </xf>
    <xf numFmtId="0" fontId="19" fillId="8" borderId="2" xfId="0" applyFont="1" applyFill="1" applyBorder="1" applyAlignment="1">
      <alignment vertical="center" wrapText="1"/>
    </xf>
    <xf numFmtId="0" fontId="19" fillId="8" borderId="5" xfId="0" applyFont="1" applyFill="1" applyBorder="1" applyAlignment="1">
      <alignment vertical="center" wrapText="1"/>
    </xf>
    <xf numFmtId="0" fontId="28" fillId="8" borderId="2" xfId="0" applyFont="1" applyFill="1" applyBorder="1"/>
    <xf numFmtId="0" fontId="13" fillId="18" borderId="2" xfId="0" applyFont="1" applyFill="1" applyBorder="1" applyAlignment="1">
      <alignment horizontal="left" vertical="top" wrapText="1"/>
    </xf>
    <xf numFmtId="0" fontId="13" fillId="18" borderId="3" xfId="0" applyFont="1" applyFill="1" applyBorder="1" applyAlignment="1">
      <alignment horizontal="left" vertical="top" wrapText="1"/>
    </xf>
    <xf numFmtId="0" fontId="13" fillId="18" borderId="3" xfId="0" applyFont="1" applyFill="1" applyBorder="1" applyAlignment="1">
      <alignment vertical="center"/>
    </xf>
    <xf numFmtId="0" fontId="49" fillId="18" borderId="3" xfId="0" applyFont="1" applyFill="1" applyBorder="1" applyAlignment="1">
      <alignment horizontal="justify" vertical="center" wrapText="1"/>
    </xf>
    <xf numFmtId="0" fontId="13" fillId="18" borderId="2" xfId="0" applyFont="1" applyFill="1" applyBorder="1" applyAlignment="1">
      <alignment vertical="center" wrapText="1"/>
    </xf>
    <xf numFmtId="0" fontId="13" fillId="18" borderId="3" xfId="0" applyFont="1" applyFill="1" applyBorder="1" applyAlignment="1">
      <alignment vertical="center" wrapText="1"/>
    </xf>
    <xf numFmtId="3" fontId="13" fillId="18" borderId="3" xfId="0" applyNumberFormat="1" applyFont="1" applyFill="1" applyBorder="1" applyAlignment="1">
      <alignment horizontal="center" vertical="center" wrapText="1"/>
    </xf>
    <xf numFmtId="0" fontId="13" fillId="18" borderId="13" xfId="0" applyFont="1" applyFill="1" applyBorder="1" applyAlignment="1">
      <alignment vertical="center" wrapText="1"/>
    </xf>
    <xf numFmtId="0" fontId="49" fillId="3" borderId="3" xfId="0" applyFont="1" applyFill="1" applyBorder="1" applyAlignment="1">
      <alignment vertical="top" wrapText="1"/>
    </xf>
    <xf numFmtId="0" fontId="49" fillId="3" borderId="2" xfId="0" applyFont="1" applyFill="1" applyBorder="1" applyAlignment="1">
      <alignment vertical="center" wrapText="1"/>
    </xf>
    <xf numFmtId="0" fontId="49" fillId="3" borderId="2" xfId="0" applyFont="1" applyFill="1" applyBorder="1" applyAlignment="1">
      <alignment horizontal="justify" vertical="center" wrapText="1"/>
    </xf>
    <xf numFmtId="0" fontId="49" fillId="3" borderId="8" xfId="0" applyFont="1" applyFill="1" applyBorder="1" applyAlignment="1">
      <alignment vertical="center" wrapText="1"/>
    </xf>
    <xf numFmtId="0" fontId="49" fillId="3" borderId="5" xfId="0" applyFont="1" applyFill="1" applyBorder="1" applyAlignment="1">
      <alignment vertical="center" wrapText="1"/>
    </xf>
    <xf numFmtId="0" fontId="49" fillId="3" borderId="3" xfId="0" applyFont="1" applyFill="1" applyBorder="1" applyAlignment="1">
      <alignment horizontal="left" vertical="center" wrapText="1"/>
    </xf>
    <xf numFmtId="0" fontId="49" fillId="3" borderId="3" xfId="0" applyFont="1" applyFill="1" applyBorder="1" applyAlignment="1">
      <alignment vertical="center" wrapText="1"/>
    </xf>
    <xf numFmtId="0" fontId="19" fillId="3" borderId="3" xfId="0" applyFont="1" applyFill="1" applyBorder="1" applyAlignment="1">
      <alignment vertical="top" wrapText="1"/>
    </xf>
    <xf numFmtId="0" fontId="49" fillId="3" borderId="2" xfId="0" applyFont="1" applyFill="1" applyBorder="1" applyAlignment="1">
      <alignment horizontal="left" vertical="center" wrapText="1"/>
    </xf>
    <xf numFmtId="0" fontId="49" fillId="3" borderId="2" xfId="0" applyFont="1" applyFill="1" applyBorder="1" applyAlignment="1">
      <alignment vertical="top" wrapText="1"/>
    </xf>
    <xf numFmtId="0" fontId="13" fillId="3" borderId="2" xfId="0" applyFont="1" applyFill="1" applyBorder="1" applyAlignment="1">
      <alignment vertical="center" wrapText="1"/>
    </xf>
    <xf numFmtId="0" fontId="13" fillId="3" borderId="3" xfId="0" applyFont="1" applyFill="1" applyBorder="1" applyAlignment="1">
      <alignment vertical="center" wrapText="1"/>
    </xf>
    <xf numFmtId="0" fontId="49" fillId="3" borderId="5" xfId="0" applyFont="1" applyFill="1" applyBorder="1" applyAlignment="1">
      <alignment vertical="top" wrapText="1"/>
    </xf>
    <xf numFmtId="0" fontId="49" fillId="3" borderId="18" xfId="0" applyFont="1" applyFill="1" applyBorder="1" applyAlignment="1">
      <alignment vertical="center" wrapText="1"/>
    </xf>
    <xf numFmtId="0" fontId="49" fillId="3" borderId="17" xfId="0" applyFont="1" applyFill="1" applyBorder="1" applyAlignment="1">
      <alignment horizontal="justify" vertical="center" wrapText="1"/>
    </xf>
    <xf numFmtId="0" fontId="49" fillId="3" borderId="8" xfId="0" applyFont="1" applyFill="1" applyBorder="1" applyAlignment="1">
      <alignment horizontal="justify" vertical="center" wrapText="1"/>
    </xf>
    <xf numFmtId="0" fontId="49" fillId="3" borderId="6" xfId="0" applyFont="1" applyFill="1" applyBorder="1" applyAlignment="1">
      <alignment vertical="center" wrapText="1"/>
    </xf>
    <xf numFmtId="0" fontId="49" fillId="24" borderId="0" xfId="0" applyFont="1" applyFill="1"/>
    <xf numFmtId="0" fontId="13" fillId="24" borderId="2" xfId="0" applyFont="1" applyFill="1" applyBorder="1" applyAlignment="1">
      <alignment vertical="center" wrapText="1"/>
    </xf>
    <xf numFmtId="0" fontId="13" fillId="24" borderId="3" xfId="0" applyFont="1" applyFill="1" applyBorder="1"/>
    <xf numFmtId="0" fontId="49" fillId="24" borderId="2" xfId="0" applyFont="1" applyFill="1" applyBorder="1" applyAlignment="1">
      <alignment horizontal="justify" vertical="center" wrapText="1"/>
    </xf>
    <xf numFmtId="3" fontId="13" fillId="24" borderId="2" xfId="0" applyNumberFormat="1" applyFont="1" applyFill="1" applyBorder="1" applyAlignment="1">
      <alignment horizontal="center" vertical="center" wrapText="1"/>
    </xf>
    <xf numFmtId="0" fontId="13" fillId="24" borderId="3" xfId="0" applyFont="1" applyFill="1" applyBorder="1" applyAlignment="1">
      <alignment vertical="center" wrapText="1"/>
    </xf>
    <xf numFmtId="0" fontId="13" fillId="24" borderId="13" xfId="0" applyFont="1" applyFill="1" applyBorder="1" applyAlignment="1">
      <alignment vertical="center" wrapText="1"/>
    </xf>
    <xf numFmtId="0" fontId="49" fillId="7" borderId="19" xfId="0" applyFont="1" applyFill="1" applyBorder="1" applyAlignment="1">
      <alignment vertical="center" wrapText="1"/>
    </xf>
    <xf numFmtId="0" fontId="49" fillId="7" borderId="28" xfId="0" applyFont="1" applyFill="1" applyBorder="1" applyAlignment="1">
      <alignment horizontal="left" vertical="top" wrapText="1"/>
    </xf>
    <xf numFmtId="0" fontId="49" fillId="7" borderId="28" xfId="0" applyFont="1" applyFill="1" applyBorder="1" applyAlignment="1">
      <alignment vertical="center" wrapText="1"/>
    </xf>
    <xf numFmtId="0" fontId="49" fillId="7" borderId="4" xfId="0" applyFont="1" applyFill="1" applyBorder="1"/>
    <xf numFmtId="0" fontId="49" fillId="23" borderId="2" xfId="0" applyFont="1" applyFill="1" applyBorder="1" applyAlignment="1">
      <alignment horizontal="left" vertical="center" wrapText="1"/>
    </xf>
    <xf numFmtId="0" fontId="49" fillId="23" borderId="2" xfId="0" applyFont="1" applyFill="1" applyBorder="1" applyAlignment="1">
      <alignment vertical="center" wrapText="1"/>
    </xf>
    <xf numFmtId="3" fontId="49" fillId="23" borderId="2" xfId="0" applyNumberFormat="1" applyFont="1" applyFill="1" applyBorder="1" applyAlignment="1">
      <alignment horizontal="center" vertical="center" wrapText="1"/>
    </xf>
    <xf numFmtId="0" fontId="188" fillId="23" borderId="2" xfId="0" applyFont="1" applyFill="1" applyBorder="1" applyAlignment="1">
      <alignment vertical="center" wrapText="1"/>
    </xf>
    <xf numFmtId="3" fontId="13" fillId="23" borderId="2" xfId="0" applyNumberFormat="1" applyFont="1" applyFill="1" applyBorder="1" applyAlignment="1">
      <alignment horizontal="center" vertical="center" wrapText="1"/>
    </xf>
    <xf numFmtId="0" fontId="49" fillId="8" borderId="3" xfId="0" applyFont="1" applyFill="1" applyBorder="1" applyAlignment="1">
      <alignment horizontal="left" vertical="top" wrapText="1"/>
    </xf>
    <xf numFmtId="0" fontId="20" fillId="0" borderId="0" xfId="50362" applyFont="1"/>
    <xf numFmtId="0" fontId="64" fillId="0" borderId="0" xfId="50362" applyFont="1"/>
    <xf numFmtId="0" fontId="22" fillId="0" borderId="0" xfId="50362" applyFont="1" applyAlignment="1">
      <alignment wrapText="1"/>
    </xf>
    <xf numFmtId="0" fontId="22" fillId="0" borderId="0" xfId="50362" applyFont="1" applyAlignment="1">
      <alignment horizontal="center"/>
    </xf>
    <xf numFmtId="0" fontId="22" fillId="56" borderId="2" xfId="50362" applyFont="1" applyFill="1" applyBorder="1" applyAlignment="1">
      <alignment horizontal="center" vertical="center" wrapText="1"/>
    </xf>
    <xf numFmtId="0" fontId="20" fillId="0" borderId="2" xfId="50362" applyFont="1" applyBorder="1" applyAlignment="1">
      <alignment horizontal="left" vertical="center" wrapText="1"/>
    </xf>
    <xf numFmtId="169" fontId="20" fillId="0" borderId="2" xfId="50362" applyNumberFormat="1" applyFont="1" applyBorder="1" applyAlignment="1">
      <alignment horizontal="center" vertical="center"/>
    </xf>
    <xf numFmtId="164" fontId="20" fillId="0" borderId="0" xfId="50362" applyNumberFormat="1" applyFont="1"/>
    <xf numFmtId="0" fontId="20" fillId="0" borderId="0" xfId="50362" applyFont="1" applyAlignment="1">
      <alignment horizontal="left" vertical="center" wrapText="1"/>
    </xf>
    <xf numFmtId="0" fontId="38" fillId="0" borderId="0" xfId="50362" applyFont="1"/>
    <xf numFmtId="0" fontId="20" fillId="3" borderId="2" xfId="50362" applyFont="1" applyFill="1" applyBorder="1" applyAlignment="1">
      <alignment horizontal="center" vertical="center" wrapText="1"/>
    </xf>
    <xf numFmtId="0" fontId="20" fillId="3" borderId="3" xfId="50362" applyFont="1" applyFill="1" applyBorder="1" applyAlignment="1">
      <alignment horizontal="center" vertical="center" wrapText="1"/>
    </xf>
    <xf numFmtId="0" fontId="76" fillId="0" borderId="8" xfId="50362" applyFont="1" applyBorder="1" applyAlignment="1">
      <alignment wrapText="1"/>
    </xf>
    <xf numFmtId="2" fontId="38" fillId="0" borderId="2" xfId="50362" applyNumberFormat="1" applyFont="1" applyBorder="1"/>
    <xf numFmtId="164" fontId="38" fillId="0" borderId="7" xfId="50363" applyFont="1" applyBorder="1"/>
    <xf numFmtId="43" fontId="38" fillId="0" borderId="2" xfId="50362" applyNumberFormat="1" applyFont="1" applyBorder="1"/>
    <xf numFmtId="49" fontId="20" fillId="0" borderId="2" xfId="50362" applyNumberFormat="1" applyFont="1" applyBorder="1" applyAlignment="1">
      <alignment horizontal="center" vertical="center"/>
    </xf>
    <xf numFmtId="0" fontId="20" fillId="0" borderId="2" xfId="50362" applyFont="1" applyBorder="1" applyAlignment="1">
      <alignment vertical="center" wrapText="1"/>
    </xf>
    <xf numFmtId="4" fontId="20" fillId="0" borderId="2" xfId="50362" applyNumberFormat="1" applyFont="1" applyBorder="1" applyAlignment="1">
      <alignment horizontal="center" vertical="center"/>
    </xf>
    <xf numFmtId="0" fontId="38" fillId="2" borderId="2" xfId="50362" applyFont="1" applyFill="1" applyBorder="1" applyAlignment="1">
      <alignment horizontal="center" vertical="center" wrapText="1"/>
    </xf>
    <xf numFmtId="0" fontId="38" fillId="0" borderId="27" xfId="50362" applyFont="1" applyBorder="1" applyAlignment="1">
      <alignment horizontal="center" vertical="center"/>
    </xf>
    <xf numFmtId="0" fontId="25" fillId="2" borderId="0" xfId="50362" applyFont="1" applyFill="1" applyAlignment="1">
      <alignment vertical="center" wrapText="1"/>
    </xf>
    <xf numFmtId="3" fontId="25" fillId="2" borderId="0" xfId="50362" applyNumberFormat="1" applyFont="1" applyFill="1" applyAlignment="1">
      <alignment horizontal="center" vertical="center" wrapText="1"/>
    </xf>
    <xf numFmtId="9" fontId="25" fillId="2" borderId="0" xfId="50362" applyNumberFormat="1" applyFont="1" applyFill="1" applyAlignment="1">
      <alignment horizontal="center" vertical="center" wrapText="1"/>
    </xf>
    <xf numFmtId="0" fontId="20" fillId="0" borderId="2" xfId="50362" applyFont="1" applyBorder="1" applyAlignment="1">
      <alignment horizontal="center"/>
    </xf>
    <xf numFmtId="0" fontId="20" fillId="0" borderId="2" xfId="50362" applyFont="1" applyBorder="1" applyAlignment="1">
      <alignment horizontal="right"/>
    </xf>
    <xf numFmtId="3" fontId="38" fillId="0" borderId="27" xfId="50362" applyNumberFormat="1" applyFont="1" applyBorder="1" applyAlignment="1">
      <alignment horizontal="center" vertical="center"/>
    </xf>
    <xf numFmtId="0" fontId="71" fillId="0" borderId="0" xfId="50362" applyFont="1" applyAlignment="1">
      <alignment horizontal="justify" vertical="center" wrapText="1"/>
    </xf>
    <xf numFmtId="0" fontId="176" fillId="8" borderId="2" xfId="0" applyFont="1" applyFill="1" applyBorder="1" applyAlignment="1">
      <alignment vertical="top" wrapText="1"/>
    </xf>
    <xf numFmtId="0" fontId="49" fillId="5" borderId="2" xfId="0" applyFont="1" applyFill="1" applyBorder="1" applyAlignment="1">
      <alignment horizontal="justify" vertical="center" wrapText="1"/>
    </xf>
    <xf numFmtId="3" fontId="194" fillId="2" borderId="2" xfId="0" applyNumberFormat="1" applyFont="1" applyFill="1" applyBorder="1" applyAlignment="1">
      <alignment wrapText="1"/>
    </xf>
    <xf numFmtId="0" fontId="49" fillId="5" borderId="5" xfId="0" applyFont="1" applyFill="1" applyBorder="1" applyAlignment="1">
      <alignment horizontal="left" vertical="top" wrapText="1"/>
    </xf>
    <xf numFmtId="0" fontId="49" fillId="5" borderId="3" xfId="0" applyFont="1" applyFill="1" applyBorder="1" applyAlignment="1">
      <alignment horizontal="left" vertical="center" wrapText="1"/>
    </xf>
    <xf numFmtId="0" fontId="49" fillId="3" borderId="5" xfId="0" applyFont="1" applyFill="1" applyBorder="1" applyAlignment="1">
      <alignment horizontal="left" vertical="center" wrapText="1"/>
    </xf>
    <xf numFmtId="0" fontId="49" fillId="3" borderId="5" xfId="0" applyFont="1" applyFill="1" applyBorder="1" applyAlignment="1">
      <alignment horizontal="center" vertical="center" wrapText="1"/>
    </xf>
    <xf numFmtId="0" fontId="49" fillId="8" borderId="5" xfId="0" applyFont="1" applyFill="1" applyBorder="1" applyAlignment="1">
      <alignment horizontal="left" vertical="top" wrapText="1"/>
    </xf>
    <xf numFmtId="0" fontId="49" fillId="8" borderId="5" xfId="0" applyFont="1" applyFill="1" applyBorder="1" applyAlignment="1">
      <alignment horizontal="left" vertical="center" wrapText="1"/>
    </xf>
    <xf numFmtId="0" fontId="49" fillId="8" borderId="4" xfId="0" applyFont="1" applyFill="1" applyBorder="1" applyAlignment="1">
      <alignment horizontal="left" vertical="top" wrapText="1"/>
    </xf>
    <xf numFmtId="0" fontId="49" fillId="3" borderId="4" xfId="0" applyFont="1" applyFill="1" applyBorder="1" applyAlignment="1">
      <alignment horizontal="left" vertical="center" wrapText="1"/>
    </xf>
    <xf numFmtId="0" fontId="30" fillId="0" borderId="0" xfId="0" applyFont="1" applyAlignment="1">
      <alignment horizontal="left" vertical="center" wrapText="1"/>
    </xf>
    <xf numFmtId="0" fontId="32" fillId="3" borderId="20" xfId="4" applyFont="1" applyFill="1" applyBorder="1" applyAlignment="1">
      <alignment horizontal="center" vertical="center" wrapText="1"/>
    </xf>
    <xf numFmtId="0" fontId="22" fillId="3" borderId="12" xfId="0" applyFont="1" applyFill="1" applyBorder="1" applyAlignment="1">
      <alignment horizontal="center" vertical="center" wrapText="1"/>
    </xf>
    <xf numFmtId="0" fontId="33" fillId="19" borderId="6" xfId="0" applyFont="1" applyFill="1" applyBorder="1" applyAlignment="1">
      <alignment wrapText="1"/>
    </xf>
    <xf numFmtId="0" fontId="39" fillId="13" borderId="2" xfId="0" applyFont="1" applyFill="1" applyBorder="1" applyAlignment="1">
      <alignment wrapText="1"/>
    </xf>
    <xf numFmtId="3" fontId="39" fillId="13" borderId="2" xfId="0" applyNumberFormat="1" applyFont="1" applyFill="1" applyBorder="1" applyAlignment="1">
      <alignment wrapText="1"/>
    </xf>
    <xf numFmtId="0" fontId="33" fillId="19" borderId="2" xfId="0" applyFont="1" applyFill="1" applyBorder="1" applyAlignment="1">
      <alignment horizontal="right" wrapText="1" indent="1"/>
    </xf>
    <xf numFmtId="0" fontId="39" fillId="19" borderId="2" xfId="0" applyFont="1" applyFill="1" applyBorder="1" applyAlignment="1">
      <alignment horizontal="right" wrapText="1" indent="1"/>
    </xf>
    <xf numFmtId="4" fontId="39" fillId="19" borderId="2" xfId="0" applyNumberFormat="1" applyFont="1" applyFill="1" applyBorder="1" applyAlignment="1">
      <alignment horizontal="right" wrapText="1" indent="1"/>
    </xf>
    <xf numFmtId="0" fontId="39" fillId="13" borderId="12" xfId="0" applyFont="1" applyFill="1" applyBorder="1" applyAlignment="1">
      <alignment vertical="top" wrapText="1"/>
    </xf>
    <xf numFmtId="0" fontId="30" fillId="16" borderId="7" xfId="8" applyFont="1" applyFill="1" applyBorder="1" applyAlignment="1">
      <alignment horizontal="center" vertical="center" wrapText="1"/>
    </xf>
    <xf numFmtId="0" fontId="194" fillId="0" borderId="0" xfId="0" applyFont="1"/>
    <xf numFmtId="0" fontId="177" fillId="3" borderId="27" xfId="0" applyFont="1" applyFill="1" applyBorder="1" applyAlignment="1">
      <alignment horizontal="center" vertical="center" wrapText="1"/>
    </xf>
    <xf numFmtId="0" fontId="51" fillId="10" borderId="27" xfId="0" applyFont="1" applyFill="1" applyBorder="1" applyAlignment="1">
      <alignment horizontal="left" vertical="center" wrapText="1"/>
    </xf>
    <xf numFmtId="3" fontId="177" fillId="0" borderId="27" xfId="0" applyNumberFormat="1" applyFont="1" applyBorder="1" applyAlignment="1">
      <alignment horizontal="center" vertical="center"/>
    </xf>
    <xf numFmtId="0" fontId="51" fillId="0" borderId="0" xfId="0" applyFont="1" applyAlignment="1">
      <alignment wrapText="1"/>
    </xf>
    <xf numFmtId="0" fontId="51" fillId="19" borderId="0" xfId="0" applyFont="1" applyFill="1"/>
    <xf numFmtId="0" fontId="177" fillId="3" borderId="27" xfId="0" applyFont="1" applyFill="1" applyBorder="1" applyAlignment="1">
      <alignment horizontal="center" vertical="center"/>
    </xf>
    <xf numFmtId="0" fontId="51" fillId="10" borderId="27" xfId="0" applyFont="1" applyFill="1" applyBorder="1" applyAlignment="1">
      <alignment vertical="center" wrapText="1"/>
    </xf>
    <xf numFmtId="0" fontId="51" fillId="0" borderId="27" xfId="0" applyFont="1" applyBorder="1" applyAlignment="1">
      <alignment horizontal="center" vertical="center" wrapText="1"/>
    </xf>
    <xf numFmtId="3" fontId="51" fillId="0" borderId="27" xfId="0" applyNumberFormat="1" applyFont="1" applyBorder="1" applyAlignment="1">
      <alignment horizontal="center" vertical="center" wrapText="1"/>
    </xf>
    <xf numFmtId="0" fontId="30" fillId="10" borderId="0" xfId="0" applyFont="1" applyFill="1" applyAlignment="1">
      <alignment horizontal="center" vertical="center"/>
    </xf>
    <xf numFmtId="164" fontId="30" fillId="0" borderId="0" xfId="0" applyNumberFormat="1" applyFont="1"/>
    <xf numFmtId="164" fontId="177" fillId="3" borderId="27" xfId="0" applyNumberFormat="1" applyFont="1" applyFill="1" applyBorder="1" applyAlignment="1">
      <alignment horizontal="center" vertical="center" wrapText="1"/>
    </xf>
    <xf numFmtId="0" fontId="51" fillId="10" borderId="27" xfId="50365" applyFont="1" applyFill="1" applyBorder="1" applyAlignment="1">
      <alignment horizontal="left" vertical="center" wrapText="1"/>
    </xf>
    <xf numFmtId="167" fontId="51" fillId="19" borderId="27" xfId="50365" applyNumberFormat="1" applyFont="1" applyFill="1" applyBorder="1" applyAlignment="1">
      <alignment horizontal="center" vertical="center"/>
    </xf>
    <xf numFmtId="167" fontId="51" fillId="0" borderId="27" xfId="0" applyNumberFormat="1" applyFont="1" applyBorder="1" applyAlignment="1">
      <alignment horizontal="center" vertical="center"/>
    </xf>
    <xf numFmtId="0" fontId="51" fillId="10" borderId="31" xfId="0" applyFont="1" applyFill="1" applyBorder="1" applyAlignment="1">
      <alignment wrapText="1"/>
    </xf>
    <xf numFmtId="167" fontId="51" fillId="19" borderId="31" xfId="50365" applyNumberFormat="1" applyFont="1" applyFill="1" applyBorder="1" applyAlignment="1">
      <alignment horizontal="center" vertical="center"/>
    </xf>
    <xf numFmtId="167" fontId="51" fillId="0" borderId="31" xfId="0" applyNumberFormat="1" applyFont="1" applyBorder="1" applyAlignment="1">
      <alignment horizontal="center" vertical="center"/>
    </xf>
    <xf numFmtId="0" fontId="30" fillId="0" borderId="2" xfId="0" applyFont="1" applyBorder="1"/>
    <xf numFmtId="167" fontId="26" fillId="0" borderId="29" xfId="0" applyNumberFormat="1" applyFont="1" applyBorder="1"/>
    <xf numFmtId="167" fontId="26" fillId="0" borderId="27" xfId="0" applyNumberFormat="1" applyFont="1" applyBorder="1"/>
    <xf numFmtId="0" fontId="26" fillId="3" borderId="2" xfId="0" applyFont="1" applyFill="1" applyBorder="1" applyAlignment="1">
      <alignment horizontal="center" vertical="center" wrapText="1"/>
    </xf>
    <xf numFmtId="165" fontId="30" fillId="0" borderId="2" xfId="20" applyNumberFormat="1" applyFont="1" applyBorder="1"/>
    <xf numFmtId="0" fontId="26" fillId="0" borderId="2" xfId="0" applyFont="1" applyBorder="1"/>
    <xf numFmtId="165" fontId="26" fillId="0" borderId="2" xfId="0" applyNumberFormat="1" applyFont="1" applyBorder="1"/>
    <xf numFmtId="165" fontId="26" fillId="0" borderId="2" xfId="20" applyNumberFormat="1" applyFont="1" applyBorder="1"/>
    <xf numFmtId="0" fontId="26" fillId="0" borderId="0" xfId="0" applyFont="1"/>
    <xf numFmtId="0" fontId="51" fillId="10" borderId="27" xfId="0" applyFont="1" applyFill="1" applyBorder="1" applyAlignment="1">
      <alignment wrapText="1"/>
    </xf>
    <xf numFmtId="0" fontId="16" fillId="0" borderId="0" xfId="50366" applyFont="1"/>
    <xf numFmtId="0" fontId="16" fillId="0" borderId="0" xfId="50366" applyFont="1" applyAlignment="1">
      <alignment horizontal="right"/>
    </xf>
    <xf numFmtId="0" fontId="20" fillId="0" borderId="0" xfId="50366" applyFont="1"/>
    <xf numFmtId="0" fontId="39" fillId="3" borderId="27" xfId="0" applyFont="1" applyFill="1" applyBorder="1" applyAlignment="1">
      <alignment horizontal="center" vertical="center" wrapText="1"/>
    </xf>
    <xf numFmtId="0" fontId="38" fillId="10" borderId="27" xfId="0" applyFont="1" applyFill="1" applyBorder="1" applyAlignment="1">
      <alignment wrapText="1"/>
    </xf>
    <xf numFmtId="0" fontId="20" fillId="0" borderId="27" xfId="50366" applyFont="1" applyBorder="1" applyAlignment="1">
      <alignment horizontal="right" vertical="center"/>
    </xf>
    <xf numFmtId="3" fontId="20" fillId="10" borderId="27" xfId="50366" applyNumberFormat="1" applyFont="1" applyFill="1" applyBorder="1" applyAlignment="1">
      <alignment horizontal="right" vertical="center"/>
    </xf>
    <xf numFmtId="3" fontId="20" fillId="0" borderId="27" xfId="50366" applyNumberFormat="1" applyFont="1" applyBorder="1" applyAlignment="1">
      <alignment horizontal="right" vertical="center"/>
    </xf>
    <xf numFmtId="0" fontId="20" fillId="0" borderId="0" xfId="50366" applyFont="1" applyAlignment="1">
      <alignment horizontal="right"/>
    </xf>
    <xf numFmtId="0" fontId="20" fillId="10" borderId="31" xfId="50366" applyFont="1" applyFill="1" applyBorder="1" applyAlignment="1">
      <alignment horizontal="left" vertical="center" wrapText="1"/>
    </xf>
    <xf numFmtId="0" fontId="20" fillId="0" borderId="31" xfId="50366" applyFont="1" applyBorder="1" applyAlignment="1">
      <alignment horizontal="right" vertical="center"/>
    </xf>
    <xf numFmtId="3" fontId="20" fillId="10" borderId="31" xfId="50366" applyNumberFormat="1" applyFont="1" applyFill="1" applyBorder="1" applyAlignment="1">
      <alignment horizontal="right" vertical="center"/>
    </xf>
    <xf numFmtId="3" fontId="20" fillId="0" borderId="31" xfId="50366" applyNumberFormat="1" applyFont="1" applyBorder="1" applyAlignment="1">
      <alignment horizontal="right" vertical="center"/>
    </xf>
    <xf numFmtId="0" fontId="20" fillId="0" borderId="35" xfId="50366" applyFont="1" applyBorder="1" applyAlignment="1">
      <alignment horizontal="left" vertical="center" wrapText="1"/>
    </xf>
    <xf numFmtId="3" fontId="22" fillId="0" borderId="27" xfId="50366" applyNumberFormat="1" applyFont="1" applyBorder="1" applyAlignment="1">
      <alignment horizontal="right"/>
    </xf>
    <xf numFmtId="0" fontId="20" fillId="10" borderId="0" xfId="50366" applyFont="1" applyFill="1" applyAlignment="1">
      <alignment horizontal="right"/>
    </xf>
    <xf numFmtId="0" fontId="20" fillId="10" borderId="0" xfId="50366" applyFont="1" applyFill="1"/>
    <xf numFmtId="0" fontId="20" fillId="10" borderId="2" xfId="50367" applyFont="1" applyFill="1" applyBorder="1" applyAlignment="1">
      <alignment horizontal="center" vertical="center" wrapText="1"/>
    </xf>
    <xf numFmtId="2" fontId="32" fillId="0" borderId="2" xfId="4" applyNumberFormat="1" applyFont="1" applyBorder="1" applyAlignment="1" applyProtection="1">
      <alignment horizontal="right" wrapText="1"/>
      <protection locked="0"/>
    </xf>
    <xf numFmtId="0" fontId="20" fillId="10" borderId="2" xfId="50366" applyFont="1" applyFill="1" applyBorder="1" applyAlignment="1">
      <alignment horizontal="right" vertical="center" wrapText="1"/>
    </xf>
    <xf numFmtId="0" fontId="20" fillId="10" borderId="2" xfId="50366" applyFont="1" applyFill="1" applyBorder="1" applyAlignment="1">
      <alignment horizontal="center" vertical="center"/>
    </xf>
    <xf numFmtId="2" fontId="20" fillId="10" borderId="2" xfId="50366" applyNumberFormat="1" applyFont="1" applyFill="1" applyBorder="1" applyAlignment="1">
      <alignment horizontal="right" vertical="center" wrapText="1"/>
    </xf>
    <xf numFmtId="166" fontId="32" fillId="0" borderId="0" xfId="4" applyNumberFormat="1" applyFont="1" applyAlignment="1" applyProtection="1">
      <alignment horizontal="center" wrapText="1"/>
      <protection locked="0"/>
    </xf>
    <xf numFmtId="166" fontId="32" fillId="0" borderId="0" xfId="4" applyNumberFormat="1" applyFont="1" applyAlignment="1" applyProtection="1">
      <alignment horizontal="right" wrapText="1"/>
      <protection locked="0"/>
    </xf>
    <xf numFmtId="0" fontId="20" fillId="10" borderId="0" xfId="50366" applyFont="1" applyFill="1" applyAlignment="1">
      <alignment horizontal="right" vertical="center" wrapText="1"/>
    </xf>
    <xf numFmtId="0" fontId="20" fillId="3" borderId="2" xfId="50366" applyFont="1" applyFill="1" applyBorder="1" applyAlignment="1">
      <alignment horizontal="center" vertical="center" wrapText="1"/>
    </xf>
    <xf numFmtId="0" fontId="20" fillId="3" borderId="2" xfId="50368" applyFont="1" applyFill="1" applyBorder="1" applyAlignment="1">
      <alignment horizontal="center" vertical="center" wrapText="1"/>
    </xf>
    <xf numFmtId="0" fontId="17" fillId="0" borderId="0" xfId="50366" applyFont="1"/>
    <xf numFmtId="49" fontId="32" fillId="3" borderId="2" xfId="4" applyNumberFormat="1" applyFont="1" applyFill="1" applyBorder="1" applyAlignment="1">
      <alignment horizontal="center" vertical="center" wrapText="1"/>
    </xf>
    <xf numFmtId="49" fontId="32" fillId="3" borderId="2" xfId="4" applyNumberFormat="1" applyFont="1" applyFill="1" applyBorder="1" applyAlignment="1">
      <alignment horizontal="left" vertical="center" wrapText="1"/>
    </xf>
    <xf numFmtId="0" fontId="32" fillId="10" borderId="2" xfId="50366" applyFont="1" applyFill="1" applyBorder="1" applyAlignment="1" applyProtection="1">
      <alignment horizontal="right" vertical="center" wrapText="1"/>
      <protection locked="0"/>
    </xf>
    <xf numFmtId="2" fontId="32" fillId="10" borderId="2" xfId="50366" applyNumberFormat="1" applyFont="1" applyFill="1" applyBorder="1" applyAlignment="1">
      <alignment horizontal="right" vertical="center" wrapText="1"/>
    </xf>
    <xf numFmtId="0" fontId="32" fillId="10" borderId="2" xfId="50366" applyFont="1" applyFill="1" applyBorder="1" applyAlignment="1">
      <alignment horizontal="right" vertical="center" wrapText="1"/>
    </xf>
    <xf numFmtId="2" fontId="20" fillId="0" borderId="2" xfId="50366" applyNumberFormat="1" applyFont="1" applyBorder="1" applyAlignment="1">
      <alignment horizontal="right" vertical="center"/>
    </xf>
    <xf numFmtId="2" fontId="32" fillId="10" borderId="2" xfId="50366" applyNumberFormat="1" applyFont="1" applyFill="1" applyBorder="1" applyAlignment="1" applyProtection="1">
      <alignment horizontal="right" vertical="center" wrapText="1"/>
      <protection locked="0"/>
    </xf>
    <xf numFmtId="2" fontId="20" fillId="3" borderId="2" xfId="50366" applyNumberFormat="1" applyFont="1" applyFill="1" applyBorder="1" applyAlignment="1">
      <alignment horizontal="right" vertical="center"/>
    </xf>
    <xf numFmtId="2" fontId="32" fillId="3" borderId="2" xfId="50366" applyNumberFormat="1" applyFont="1" applyFill="1" applyBorder="1" applyAlignment="1">
      <alignment horizontal="right" vertical="center"/>
    </xf>
    <xf numFmtId="3" fontId="20" fillId="3" borderId="2" xfId="50366" applyNumberFormat="1" applyFont="1" applyFill="1" applyBorder="1" applyAlignment="1">
      <alignment horizontal="center" vertical="center" wrapText="1"/>
    </xf>
    <xf numFmtId="49" fontId="32" fillId="3" borderId="20" xfId="4" applyNumberFormat="1" applyFont="1" applyFill="1" applyBorder="1" applyAlignment="1">
      <alignment horizontal="left" vertical="center" wrapText="1"/>
    </xf>
    <xf numFmtId="2" fontId="20" fillId="10" borderId="2" xfId="50366" applyNumberFormat="1" applyFont="1" applyFill="1" applyBorder="1" applyAlignment="1">
      <alignment horizontal="right" vertical="center"/>
    </xf>
    <xf numFmtId="0" fontId="20" fillId="0" borderId="2" xfId="50366" applyFont="1" applyBorder="1" applyAlignment="1">
      <alignment horizontal="right" vertical="center"/>
    </xf>
    <xf numFmtId="165" fontId="20" fillId="0" borderId="2" xfId="5" applyNumberFormat="1" applyFont="1" applyBorder="1" applyAlignment="1">
      <alignment horizontal="right" vertical="center"/>
    </xf>
    <xf numFmtId="0" fontId="185" fillId="0" borderId="0" xfId="50366" applyFont="1"/>
    <xf numFmtId="0" fontId="22" fillId="0" borderId="0" xfId="0" applyFont="1"/>
    <xf numFmtId="0" fontId="20" fillId="10" borderId="27" xfId="0" applyFont="1" applyFill="1" applyBorder="1" applyAlignment="1">
      <alignment vertical="center" wrapText="1"/>
    </xf>
    <xf numFmtId="3" fontId="38" fillId="0" borderId="27" xfId="0" applyNumberFormat="1" applyFont="1" applyBorder="1" applyAlignment="1">
      <alignment horizontal="right" vertical="center"/>
    </xf>
    <xf numFmtId="3" fontId="20" fillId="0" borderId="31" xfId="0" applyNumberFormat="1" applyFont="1" applyBorder="1" applyAlignment="1">
      <alignment horizontal="right" vertical="center"/>
    </xf>
    <xf numFmtId="0" fontId="20" fillId="10" borderId="31" xfId="0" applyFont="1" applyFill="1" applyBorder="1" applyAlignment="1">
      <alignment horizontal="left" vertical="top" wrapText="1"/>
    </xf>
    <xf numFmtId="0" fontId="22" fillId="0" borderId="27" xfId="0" applyFont="1" applyBorder="1"/>
    <xf numFmtId="3" fontId="22" fillId="0" borderId="27" xfId="0" applyNumberFormat="1" applyFont="1" applyBorder="1" applyAlignment="1">
      <alignment horizontal="right" vertical="center"/>
    </xf>
    <xf numFmtId="3" fontId="22" fillId="10" borderId="27" xfId="0" applyNumberFormat="1" applyFont="1" applyFill="1" applyBorder="1" applyAlignment="1">
      <alignment horizontal="right" vertical="center"/>
    </xf>
    <xf numFmtId="0" fontId="20" fillId="10" borderId="0" xfId="0" applyFont="1" applyFill="1"/>
    <xf numFmtId="0" fontId="39" fillId="0" borderId="0" xfId="0" applyFont="1"/>
    <xf numFmtId="0" fontId="39" fillId="0" borderId="2" xfId="0" applyFont="1" applyBorder="1" applyAlignment="1">
      <alignment horizontal="center" vertical="center" wrapText="1"/>
    </xf>
    <xf numFmtId="0" fontId="39" fillId="0" borderId="7" xfId="0" applyFont="1" applyBorder="1" applyAlignment="1">
      <alignment horizontal="center" vertical="center" wrapText="1"/>
    </xf>
    <xf numFmtId="0" fontId="39" fillId="10" borderId="7" xfId="0" applyFont="1" applyFill="1" applyBorder="1" applyAlignment="1">
      <alignment horizontal="center" vertical="center" wrapText="1"/>
    </xf>
    <xf numFmtId="0" fontId="38" fillId="0" borderId="5" xfId="0" applyFont="1" applyBorder="1" applyAlignment="1">
      <alignment horizontal="center" vertical="center"/>
    </xf>
    <xf numFmtId="4" fontId="38" fillId="0" borderId="12" xfId="0" applyNumberFormat="1" applyFont="1" applyBorder="1" applyAlignment="1">
      <alignment horizontal="center" vertical="center"/>
    </xf>
    <xf numFmtId="3" fontId="38" fillId="0" borderId="12" xfId="0" applyNumberFormat="1" applyFont="1" applyBorder="1" applyAlignment="1">
      <alignment horizontal="center" vertical="center"/>
    </xf>
    <xf numFmtId="3" fontId="38" fillId="10" borderId="12" xfId="0" applyNumberFormat="1" applyFont="1" applyFill="1" applyBorder="1" applyAlignment="1">
      <alignment horizontal="center" vertical="center"/>
    </xf>
    <xf numFmtId="3" fontId="39" fillId="3" borderId="12" xfId="0" applyNumberFormat="1" applyFont="1" applyFill="1" applyBorder="1" applyAlignment="1">
      <alignment horizontal="center" vertical="center"/>
    </xf>
    <xf numFmtId="2" fontId="38" fillId="0" borderId="12" xfId="0" applyNumberFormat="1" applyFont="1" applyBorder="1" applyAlignment="1">
      <alignment horizontal="center" vertical="center"/>
    </xf>
    <xf numFmtId="0" fontId="38" fillId="0" borderId="0" xfId="0" applyFont="1" applyAlignment="1">
      <alignment horizontal="center" vertical="center"/>
    </xf>
    <xf numFmtId="0" fontId="31" fillId="0" borderId="0" xfId="0" applyFont="1" applyAlignment="1">
      <alignment horizontal="center" vertical="center"/>
    </xf>
    <xf numFmtId="0" fontId="38" fillId="10" borderId="0" xfId="0" applyFont="1" applyFill="1"/>
    <xf numFmtId="0" fontId="38" fillId="0" borderId="5" xfId="0" applyFont="1" applyBorder="1" applyAlignment="1">
      <alignment horizontal="center"/>
    </xf>
    <xf numFmtId="0" fontId="38" fillId="0" borderId="12" xfId="0" applyFont="1" applyBorder="1" applyAlignment="1">
      <alignment horizontal="center"/>
    </xf>
    <xf numFmtId="3" fontId="38" fillId="0" borderId="12" xfId="0" applyNumberFormat="1" applyFont="1" applyBorder="1" applyAlignment="1">
      <alignment horizontal="center"/>
    </xf>
    <xf numFmtId="3" fontId="39" fillId="3" borderId="12" xfId="0" applyNumberFormat="1" applyFont="1" applyFill="1" applyBorder="1" applyAlignment="1">
      <alignment horizontal="center"/>
    </xf>
    <xf numFmtId="2" fontId="38" fillId="0" borderId="12" xfId="0" applyNumberFormat="1" applyFont="1" applyBorder="1" applyAlignment="1">
      <alignment horizontal="center"/>
    </xf>
    <xf numFmtId="0" fontId="20" fillId="0" borderId="0" xfId="0" applyFont="1" applyAlignment="1">
      <alignment horizontal="right"/>
    </xf>
    <xf numFmtId="0" fontId="39" fillId="0" borderId="0" xfId="0" applyFont="1" applyAlignment="1">
      <alignment wrapText="1"/>
    </xf>
    <xf numFmtId="0" fontId="38" fillId="10" borderId="27" xfId="0" applyFont="1" applyFill="1" applyBorder="1" applyAlignment="1">
      <alignment vertical="center" wrapText="1"/>
    </xf>
    <xf numFmtId="3" fontId="39" fillId="19" borderId="27" xfId="0" applyNumberFormat="1" applyFont="1" applyFill="1" applyBorder="1" applyAlignment="1">
      <alignment horizontal="center" vertical="center"/>
    </xf>
    <xf numFmtId="3" fontId="39" fillId="0" borderId="27" xfId="0" applyNumberFormat="1" applyFont="1" applyBorder="1" applyAlignment="1">
      <alignment horizontal="center" vertical="center"/>
    </xf>
    <xf numFmtId="0" fontId="39" fillId="3" borderId="12" xfId="0" applyFont="1" applyFill="1" applyBorder="1" applyAlignment="1">
      <alignment horizontal="center" vertical="center"/>
    </xf>
    <xf numFmtId="0" fontId="38" fillId="0" borderId="5" xfId="0" applyFont="1" applyBorder="1" applyAlignment="1">
      <alignment wrapText="1"/>
    </xf>
    <xf numFmtId="0" fontId="38" fillId="0" borderId="12" xfId="0" applyFont="1" applyBorder="1" applyAlignment="1">
      <alignment horizontal="right" vertical="center" wrapText="1"/>
    </xf>
    <xf numFmtId="3" fontId="38" fillId="0" borderId="12" xfId="0" applyNumberFormat="1" applyFont="1" applyBorder="1" applyAlignment="1">
      <alignment horizontal="right" vertical="center"/>
    </xf>
    <xf numFmtId="3" fontId="38" fillId="0" borderId="12" xfId="0" applyNumberFormat="1" applyFont="1" applyBorder="1" applyAlignment="1">
      <alignment horizontal="right" vertical="center" wrapText="1"/>
    </xf>
    <xf numFmtId="0" fontId="38" fillId="0" borderId="28" xfId="0" applyFont="1" applyBorder="1" applyAlignment="1">
      <alignment horizontal="right" wrapText="1"/>
    </xf>
    <xf numFmtId="3" fontId="38" fillId="0" borderId="28" xfId="0" applyNumberFormat="1" applyFont="1" applyBorder="1" applyAlignment="1">
      <alignment horizontal="right"/>
    </xf>
    <xf numFmtId="3" fontId="38" fillId="0" borderId="28" xfId="0" applyNumberFormat="1" applyFont="1" applyBorder="1" applyAlignment="1">
      <alignment horizontal="right" wrapText="1"/>
    </xf>
    <xf numFmtId="0" fontId="20" fillId="0" borderId="27" xfId="0" applyFont="1" applyBorder="1" applyAlignment="1">
      <alignment horizontal="right"/>
    </xf>
    <xf numFmtId="3" fontId="22" fillId="0" borderId="27" xfId="0" applyNumberFormat="1" applyFont="1" applyBorder="1" applyAlignment="1">
      <alignment horizontal="right"/>
    </xf>
    <xf numFmtId="3" fontId="20" fillId="0" borderId="0" xfId="0" applyNumberFormat="1" applyFont="1"/>
    <xf numFmtId="0" fontId="46" fillId="0" borderId="0" xfId="0" applyFont="1"/>
    <xf numFmtId="0" fontId="177" fillId="12" borderId="27" xfId="0" applyFont="1" applyFill="1" applyBorder="1" applyAlignment="1">
      <alignment horizontal="center" vertical="center" wrapText="1"/>
    </xf>
    <xf numFmtId="0" fontId="177" fillId="12" borderId="31" xfId="0" applyFont="1" applyFill="1" applyBorder="1" applyAlignment="1">
      <alignment horizontal="center" vertical="center" wrapText="1"/>
    </xf>
    <xf numFmtId="167" fontId="30" fillId="0" borderId="0" xfId="0" applyNumberFormat="1" applyFont="1"/>
    <xf numFmtId="0" fontId="35" fillId="0" borderId="12" xfId="0" applyFont="1" applyBorder="1" applyAlignment="1">
      <alignment vertical="center" wrapText="1"/>
    </xf>
    <xf numFmtId="0" fontId="196" fillId="0" borderId="12" xfId="0" applyFont="1" applyBorder="1" applyAlignment="1">
      <alignment horizontal="left" vertical="top" wrapText="1"/>
    </xf>
    <xf numFmtId="0" fontId="35" fillId="0" borderId="12" xfId="0" applyFont="1" applyBorder="1" applyAlignment="1">
      <alignment wrapText="1"/>
    </xf>
    <xf numFmtId="3" fontId="35" fillId="0" borderId="28" xfId="0" applyNumberFormat="1" applyFont="1" applyBorder="1" applyAlignment="1">
      <alignment wrapText="1"/>
    </xf>
    <xf numFmtId="0" fontId="35" fillId="19" borderId="27" xfId="0" quotePrefix="1" applyFont="1" applyFill="1" applyBorder="1"/>
    <xf numFmtId="0" fontId="36" fillId="19" borderId="5" xfId="0" applyFont="1" applyFill="1" applyBorder="1"/>
    <xf numFmtId="3" fontId="36" fillId="19" borderId="28" xfId="0" applyNumberFormat="1" applyFont="1" applyFill="1" applyBorder="1"/>
    <xf numFmtId="0" fontId="36" fillId="19" borderId="6" xfId="0" applyFont="1" applyFill="1" applyBorder="1"/>
    <xf numFmtId="0" fontId="36" fillId="19" borderId="18" xfId="0" applyFont="1" applyFill="1" applyBorder="1"/>
    <xf numFmtId="3" fontId="36" fillId="0" borderId="27" xfId="0" applyNumberFormat="1" applyFont="1" applyBorder="1" applyAlignment="1">
      <alignment wrapText="1"/>
    </xf>
    <xf numFmtId="0" fontId="16" fillId="10" borderId="0" xfId="50366" applyFont="1" applyFill="1"/>
    <xf numFmtId="0" fontId="199" fillId="0" borderId="0" xfId="0" applyFont="1"/>
    <xf numFmtId="0" fontId="35" fillId="0" borderId="0" xfId="0" applyFont="1"/>
    <xf numFmtId="0" fontId="16" fillId="0" borderId="0" xfId="0" applyFont="1"/>
    <xf numFmtId="0" fontId="16" fillId="0" borderId="0" xfId="0" applyFont="1" applyAlignment="1">
      <alignment horizontal="right"/>
    </xf>
    <xf numFmtId="0" fontId="27" fillId="0" borderId="0" xfId="0" applyFont="1"/>
    <xf numFmtId="0" fontId="27" fillId="0" borderId="0" xfId="0" applyFont="1" applyAlignment="1">
      <alignment horizontal="right"/>
    </xf>
    <xf numFmtId="0" fontId="35" fillId="0" borderId="35" xfId="0" applyFont="1" applyBorder="1" applyAlignment="1">
      <alignment wrapText="1"/>
    </xf>
    <xf numFmtId="3" fontId="29" fillId="10" borderId="27" xfId="0" applyNumberFormat="1" applyFont="1" applyFill="1" applyBorder="1" applyAlignment="1">
      <alignment vertical="center"/>
    </xf>
    <xf numFmtId="0" fontId="35" fillId="0" borderId="0" xfId="0" applyFont="1" applyAlignment="1">
      <alignment wrapText="1"/>
    </xf>
    <xf numFmtId="3" fontId="29" fillId="10" borderId="0" xfId="0" applyNumberFormat="1" applyFont="1" applyFill="1" applyAlignment="1">
      <alignment vertical="center"/>
    </xf>
    <xf numFmtId="0" fontId="35" fillId="0" borderId="31" xfId="0" applyFont="1" applyBorder="1" applyAlignment="1">
      <alignment wrapText="1"/>
    </xf>
    <xf numFmtId="3" fontId="29" fillId="10" borderId="31" xfId="0" applyNumberFormat="1" applyFont="1" applyFill="1" applyBorder="1" applyAlignment="1">
      <alignment vertical="center"/>
    </xf>
    <xf numFmtId="0" fontId="15" fillId="0" borderId="27" xfId="0" applyFont="1" applyBorder="1"/>
    <xf numFmtId="3" fontId="27" fillId="0" borderId="0" xfId="0" applyNumberFormat="1" applyFont="1"/>
    <xf numFmtId="0" fontId="21" fillId="114" borderId="2" xfId="0" applyFont="1" applyFill="1" applyBorder="1" applyAlignment="1">
      <alignment horizontal="center" vertical="center" wrapText="1"/>
    </xf>
    <xf numFmtId="0" fontId="21" fillId="114" borderId="7" xfId="0" applyFont="1" applyFill="1" applyBorder="1" applyAlignment="1">
      <alignment horizontal="center" vertical="center" wrapText="1"/>
    </xf>
    <xf numFmtId="0" fontId="21" fillId="7" borderId="7" xfId="0" applyFont="1" applyFill="1" applyBorder="1" applyAlignment="1">
      <alignment horizontal="center" vertical="center" wrapText="1"/>
    </xf>
    <xf numFmtId="0" fontId="27" fillId="0" borderId="0" xfId="0" applyFont="1" applyAlignment="1">
      <alignment wrapText="1"/>
    </xf>
    <xf numFmtId="0" fontId="19" fillId="112" borderId="5" xfId="0" applyFont="1" applyFill="1" applyBorder="1"/>
    <xf numFmtId="3" fontId="19" fillId="112" borderId="12" xfId="0" applyNumberFormat="1" applyFont="1" applyFill="1" applyBorder="1"/>
    <xf numFmtId="2" fontId="27" fillId="112" borderId="12" xfId="0" applyNumberFormat="1" applyFont="1" applyFill="1" applyBorder="1"/>
    <xf numFmtId="0" fontId="27" fillId="112" borderId="12" xfId="0" applyFont="1" applyFill="1" applyBorder="1" applyAlignment="1">
      <alignment horizontal="right"/>
    </xf>
    <xf numFmtId="0" fontId="19" fillId="7" borderId="5" xfId="0" applyFont="1" applyFill="1" applyBorder="1"/>
    <xf numFmtId="3" fontId="19" fillId="7" borderId="12" xfId="0" applyNumberFormat="1" applyFont="1" applyFill="1" applyBorder="1"/>
    <xf numFmtId="2" fontId="27" fillId="7" borderId="12" xfId="0" applyNumberFormat="1" applyFont="1" applyFill="1" applyBorder="1"/>
    <xf numFmtId="0" fontId="27" fillId="7" borderId="12" xfId="0" applyFont="1" applyFill="1" applyBorder="1" applyAlignment="1">
      <alignment horizontal="right"/>
    </xf>
    <xf numFmtId="2" fontId="19" fillId="7" borderId="12" xfId="0" applyNumberFormat="1" applyFont="1" applyFill="1" applyBorder="1"/>
    <xf numFmtId="0" fontId="19" fillId="7" borderId="12" xfId="0" applyFont="1" applyFill="1" applyBorder="1" applyAlignment="1">
      <alignment horizontal="right"/>
    </xf>
    <xf numFmtId="2" fontId="19" fillId="112" borderId="12" xfId="0" applyNumberFormat="1" applyFont="1" applyFill="1" applyBorder="1"/>
    <xf numFmtId="0" fontId="19" fillId="112" borderId="12" xfId="0" applyFont="1" applyFill="1" applyBorder="1" applyAlignment="1">
      <alignment horizontal="right"/>
    </xf>
    <xf numFmtId="0" fontId="21" fillId="0" borderId="5" xfId="0" applyFont="1" applyBorder="1"/>
    <xf numFmtId="3" fontId="21" fillId="10" borderId="12" xfId="0" applyNumberFormat="1" applyFont="1" applyFill="1" applyBorder="1"/>
    <xf numFmtId="0" fontId="21" fillId="0" borderId="12" xfId="0" applyFont="1" applyBorder="1"/>
    <xf numFmtId="3" fontId="21" fillId="0" borderId="12" xfId="0" applyNumberFormat="1" applyFont="1" applyBorder="1"/>
    <xf numFmtId="0" fontId="27" fillId="0" borderId="12" xfId="0" applyFont="1" applyBorder="1" applyAlignment="1">
      <alignment horizontal="right"/>
    </xf>
    <xf numFmtId="0" fontId="29" fillId="0" borderId="0" xfId="0" applyFont="1"/>
    <xf numFmtId="2" fontId="29" fillId="0" borderId="0" xfId="0" applyNumberFormat="1" applyFont="1"/>
    <xf numFmtId="0" fontId="29" fillId="0" borderId="0" xfId="0" applyFont="1" applyAlignment="1">
      <alignment horizontal="right"/>
    </xf>
    <xf numFmtId="0" fontId="15" fillId="0" borderId="0" xfId="0" applyFont="1"/>
    <xf numFmtId="0" fontId="19" fillId="112" borderId="27" xfId="0" applyFont="1" applyFill="1" applyBorder="1"/>
    <xf numFmtId="3" fontId="16" fillId="0" borderId="27" xfId="0" applyNumberFormat="1" applyFont="1" applyBorder="1"/>
    <xf numFmtId="0" fontId="19" fillId="7" borderId="27" xfId="0" applyFont="1" applyFill="1" applyBorder="1"/>
    <xf numFmtId="4" fontId="16" fillId="0" borderId="0" xfId="0" applyNumberFormat="1" applyFont="1"/>
    <xf numFmtId="0" fontId="35" fillId="0" borderId="18" xfId="0" applyFont="1" applyBorder="1" applyAlignment="1">
      <alignment wrapText="1"/>
    </xf>
    <xf numFmtId="3" fontId="36" fillId="0" borderId="27" xfId="0" applyNumberFormat="1" applyFont="1" applyBorder="1" applyAlignment="1">
      <alignment horizontal="right" vertical="center"/>
    </xf>
    <xf numFmtId="3" fontId="36" fillId="19" borderId="27" xfId="0" applyNumberFormat="1" applyFont="1" applyFill="1" applyBorder="1" applyAlignment="1">
      <alignment horizontal="right" vertical="center"/>
    </xf>
    <xf numFmtId="0" fontId="19" fillId="0" borderId="0" xfId="0" applyFont="1" applyAlignment="1">
      <alignment wrapText="1"/>
    </xf>
    <xf numFmtId="0" fontId="37" fillId="0" borderId="0" xfId="0" applyFont="1" applyAlignment="1">
      <alignment wrapText="1"/>
    </xf>
    <xf numFmtId="0" fontId="25" fillId="12" borderId="12" xfId="0" applyFont="1" applyFill="1" applyBorder="1" applyAlignment="1">
      <alignment horizontal="center" vertical="center" wrapText="1"/>
    </xf>
    <xf numFmtId="0" fontId="19" fillId="12" borderId="90" xfId="0" applyFont="1" applyFill="1" applyBorder="1" applyAlignment="1">
      <alignment horizontal="center" vertical="center" wrapText="1"/>
    </xf>
    <xf numFmtId="0" fontId="19" fillId="12" borderId="91" xfId="0" applyFont="1" applyFill="1" applyBorder="1" applyAlignment="1">
      <alignment wrapText="1"/>
    </xf>
    <xf numFmtId="4" fontId="25" fillId="19" borderId="5" xfId="0" applyNumberFormat="1" applyFont="1" applyFill="1" applyBorder="1" applyAlignment="1">
      <alignment horizontal="right" vertical="center"/>
    </xf>
    <xf numFmtId="0" fontId="25" fillId="0" borderId="12" xfId="0" applyFont="1" applyBorder="1" applyAlignment="1">
      <alignment horizontal="right" vertical="center"/>
    </xf>
    <xf numFmtId="3" fontId="25" fillId="0" borderId="12" xfId="0" applyNumberFormat="1" applyFont="1" applyBorder="1" applyAlignment="1">
      <alignment horizontal="right" vertical="center"/>
    </xf>
    <xf numFmtId="0" fontId="27" fillId="0" borderId="0" xfId="0" quotePrefix="1" applyFont="1" applyAlignment="1">
      <alignment wrapText="1"/>
    </xf>
    <xf numFmtId="2" fontId="35" fillId="0" borderId="0" xfId="0" applyNumberFormat="1" applyFont="1"/>
    <xf numFmtId="0" fontId="13" fillId="3" borderId="0" xfId="0" applyFont="1" applyFill="1" applyAlignment="1">
      <alignment horizontal="center" vertical="center" wrapText="1"/>
    </xf>
    <xf numFmtId="0" fontId="32" fillId="19" borderId="0" xfId="50366" applyFont="1" applyFill="1"/>
    <xf numFmtId="0" fontId="38" fillId="19" borderId="0" xfId="50366" applyFont="1" applyFill="1"/>
    <xf numFmtId="0" fontId="32" fillId="19" borderId="0" xfId="50366" applyFont="1" applyFill="1" applyAlignment="1">
      <alignment horizontal="right"/>
    </xf>
    <xf numFmtId="2" fontId="32" fillId="0" borderId="2" xfId="4" applyNumberFormat="1" applyFont="1" applyBorder="1" applyAlignment="1" applyProtection="1">
      <alignment horizontal="right" vertical="center" wrapText="1"/>
      <protection locked="0"/>
    </xf>
    <xf numFmtId="0" fontId="32" fillId="19" borderId="2" xfId="50366" applyFont="1" applyFill="1" applyBorder="1" applyAlignment="1">
      <alignment horizontal="right" vertical="center" wrapText="1"/>
    </xf>
    <xf numFmtId="0" fontId="38" fillId="10" borderId="27" xfId="50366" applyFont="1" applyFill="1" applyBorder="1" applyAlignment="1">
      <alignment horizontal="left" vertical="center" wrapText="1"/>
    </xf>
    <xf numFmtId="167" fontId="39" fillId="19" borderId="27" xfId="50366" applyNumberFormat="1" applyFont="1" applyFill="1" applyBorder="1" applyAlignment="1">
      <alignment horizontal="center" vertical="center"/>
    </xf>
    <xf numFmtId="167" fontId="22" fillId="0" borderId="27" xfId="0" applyNumberFormat="1" applyFont="1" applyBorder="1" applyAlignment="1">
      <alignment vertical="center"/>
    </xf>
    <xf numFmtId="2" fontId="32" fillId="19" borderId="2" xfId="50366" applyNumberFormat="1" applyFont="1" applyFill="1" applyBorder="1" applyAlignment="1">
      <alignment horizontal="right" vertical="center" wrapText="1"/>
    </xf>
    <xf numFmtId="0" fontId="38" fillId="19" borderId="0" xfId="50366" applyFont="1" applyFill="1" applyAlignment="1">
      <alignment horizontal="right"/>
    </xf>
    <xf numFmtId="168" fontId="38" fillId="19" borderId="2" xfId="50366" applyNumberFormat="1" applyFont="1" applyFill="1" applyBorder="1" applyAlignment="1">
      <alignment horizontal="center" vertical="center" wrapText="1"/>
    </xf>
    <xf numFmtId="0" fontId="32" fillId="3" borderId="27" xfId="50366" applyFont="1" applyFill="1" applyBorder="1" applyAlignment="1">
      <alignment horizontal="center" vertical="center" wrapText="1"/>
    </xf>
    <xf numFmtId="0" fontId="38" fillId="3" borderId="27" xfId="50366" applyFont="1" applyFill="1" applyBorder="1" applyAlignment="1">
      <alignment horizontal="center" vertical="center" wrapText="1"/>
    </xf>
    <xf numFmtId="0" fontId="38" fillId="3" borderId="29" xfId="50366" applyFont="1" applyFill="1" applyBorder="1" applyAlignment="1">
      <alignment horizontal="center" vertical="center" wrapText="1"/>
    </xf>
    <xf numFmtId="0" fontId="38" fillId="3" borderId="27" xfId="50369" applyFont="1" applyFill="1" applyBorder="1" applyAlignment="1">
      <alignment horizontal="center" vertical="center" wrapText="1"/>
    </xf>
    <xf numFmtId="0" fontId="38" fillId="19" borderId="90" xfId="50366" applyFont="1" applyFill="1" applyBorder="1" applyAlignment="1">
      <alignment horizontal="center" vertical="center"/>
    </xf>
    <xf numFmtId="0" fontId="38" fillId="19" borderId="92" xfId="50366" applyFont="1" applyFill="1" applyBorder="1" applyAlignment="1">
      <alignment horizontal="center" vertical="center"/>
    </xf>
    <xf numFmtId="0" fontId="38" fillId="19" borderId="27" xfId="50366" applyFont="1" applyFill="1" applyBorder="1" applyAlignment="1">
      <alignment horizontal="center" vertical="center"/>
    </xf>
    <xf numFmtId="49" fontId="32" fillId="13" borderId="93" xfId="269" applyNumberFormat="1" applyFont="1" applyFill="1" applyBorder="1" applyAlignment="1">
      <alignment horizontal="center" vertical="center" wrapText="1"/>
    </xf>
    <xf numFmtId="0" fontId="32" fillId="3" borderId="8" xfId="0" applyFont="1" applyFill="1" applyBorder="1" applyAlignment="1">
      <alignment vertical="center" wrapText="1"/>
    </xf>
    <xf numFmtId="0" fontId="32" fillId="19" borderId="27" xfId="50366" applyFont="1" applyFill="1" applyBorder="1" applyAlignment="1" applyProtection="1">
      <alignment horizontal="center" vertical="center" wrapText="1"/>
      <protection locked="0"/>
    </xf>
    <xf numFmtId="2" fontId="32" fillId="19" borderId="27" xfId="50366" applyNumberFormat="1" applyFont="1" applyFill="1" applyBorder="1" applyAlignment="1" applyProtection="1">
      <alignment horizontal="center" vertical="center" wrapText="1"/>
      <protection locked="0"/>
    </xf>
    <xf numFmtId="2" fontId="32" fillId="19" borderId="27" xfId="50366" applyNumberFormat="1" applyFont="1" applyFill="1" applyBorder="1" applyAlignment="1">
      <alignment horizontal="center" vertical="center"/>
    </xf>
    <xf numFmtId="2" fontId="38" fillId="19" borderId="27" xfId="50366" applyNumberFormat="1" applyFont="1" applyFill="1" applyBorder="1" applyAlignment="1">
      <alignment horizontal="center" vertical="center"/>
    </xf>
    <xf numFmtId="2" fontId="32" fillId="13" borderId="27" xfId="50366" applyNumberFormat="1" applyFont="1" applyFill="1" applyBorder="1" applyAlignment="1">
      <alignment horizontal="center" vertical="center"/>
    </xf>
    <xf numFmtId="2" fontId="38" fillId="3" borderId="27" xfId="50366" applyNumberFormat="1" applyFont="1" applyFill="1" applyBorder="1" applyAlignment="1">
      <alignment horizontal="center" vertical="center"/>
    </xf>
    <xf numFmtId="0" fontId="32" fillId="19" borderId="27" xfId="50366" applyFont="1" applyFill="1" applyBorder="1" applyAlignment="1">
      <alignment horizontal="center" vertical="center"/>
    </xf>
    <xf numFmtId="2" fontId="20" fillId="0" borderId="0" xfId="0" applyNumberFormat="1" applyFont="1"/>
    <xf numFmtId="0" fontId="38" fillId="13" borderId="2" xfId="0" applyFont="1" applyFill="1" applyBorder="1" applyAlignment="1">
      <alignment horizontal="center" vertical="center" wrapText="1"/>
    </xf>
    <xf numFmtId="0" fontId="38" fillId="13" borderId="2" xfId="0" applyFont="1" applyFill="1" applyBorder="1" applyAlignment="1">
      <alignment horizontal="center" vertical="center"/>
    </xf>
    <xf numFmtId="49" fontId="32" fillId="15" borderId="2" xfId="269" applyNumberFormat="1" applyFont="1" applyFill="1" applyBorder="1" applyAlignment="1">
      <alignment horizontal="center" vertical="center" wrapText="1"/>
    </xf>
    <xf numFmtId="0" fontId="32" fillId="10" borderId="2" xfId="0" applyFont="1" applyFill="1" applyBorder="1" applyAlignment="1">
      <alignment vertical="center" wrapText="1"/>
    </xf>
    <xf numFmtId="2" fontId="32" fillId="10" borderId="2" xfId="0" applyNumberFormat="1" applyFont="1" applyFill="1" applyBorder="1" applyAlignment="1">
      <alignment horizontal="center" vertical="center" wrapText="1"/>
    </xf>
    <xf numFmtId="2" fontId="32" fillId="10" borderId="2" xfId="4" applyNumberFormat="1" applyFont="1" applyFill="1" applyBorder="1" applyAlignment="1">
      <alignment horizontal="center" vertical="center"/>
    </xf>
    <xf numFmtId="0" fontId="32" fillId="10" borderId="2" xfId="0" applyFont="1" applyFill="1" applyBorder="1" applyAlignment="1">
      <alignment horizontal="center" vertical="center" wrapText="1"/>
    </xf>
    <xf numFmtId="2" fontId="38" fillId="10" borderId="2" xfId="0" applyNumberFormat="1" applyFont="1" applyFill="1" applyBorder="1" applyAlignment="1">
      <alignment horizontal="center" vertical="center" wrapText="1"/>
    </xf>
    <xf numFmtId="4" fontId="20" fillId="10" borderId="2" xfId="0" applyNumberFormat="1" applyFont="1" applyFill="1" applyBorder="1" applyAlignment="1">
      <alignment horizontal="left" vertical="center" wrapText="1"/>
    </xf>
    <xf numFmtId="0" fontId="20" fillId="10" borderId="0" xfId="0" applyFont="1" applyFill="1" applyAlignment="1">
      <alignment horizontal="center" vertical="center"/>
    </xf>
    <xf numFmtId="0" fontId="16" fillId="10" borderId="0" xfId="0" applyFont="1" applyFill="1"/>
    <xf numFmtId="0" fontId="31" fillId="0" borderId="0" xfId="0" applyFont="1" applyAlignment="1">
      <alignment vertical="center"/>
    </xf>
    <xf numFmtId="0" fontId="31" fillId="0" borderId="0" xfId="0" applyFont="1" applyAlignment="1">
      <alignment vertical="center" wrapText="1"/>
    </xf>
    <xf numFmtId="0" fontId="32" fillId="0" borderId="0" xfId="0" applyFont="1" applyAlignment="1">
      <alignment horizontal="right" vertical="center" wrapText="1"/>
    </xf>
    <xf numFmtId="0" fontId="31" fillId="0" borderId="0" xfId="0" applyFont="1" applyAlignment="1">
      <alignment horizontal="right" vertical="center" wrapText="1"/>
    </xf>
    <xf numFmtId="2" fontId="32" fillId="0" borderId="0" xfId="0" applyNumberFormat="1" applyFont="1" applyAlignment="1">
      <alignment horizontal="right" vertical="center" wrapText="1"/>
    </xf>
    <xf numFmtId="0" fontId="32" fillId="0" borderId="0" xfId="0" applyFont="1" applyAlignment="1">
      <alignment horizontal="center" wrapText="1"/>
    </xf>
    <xf numFmtId="0" fontId="32" fillId="0" borderId="0" xfId="0" applyFont="1"/>
    <xf numFmtId="0" fontId="20" fillId="3" borderId="7" xfId="0" applyFont="1" applyFill="1" applyBorder="1" applyAlignment="1">
      <alignment horizontal="center" vertical="center" wrapText="1"/>
    </xf>
    <xf numFmtId="0" fontId="20" fillId="3" borderId="2" xfId="0" applyFont="1" applyFill="1" applyBorder="1" applyAlignment="1">
      <alignment horizontal="center" vertical="center" wrapText="1"/>
    </xf>
    <xf numFmtId="3" fontId="20" fillId="3" borderId="11" xfId="0" applyNumberFormat="1" applyFont="1" applyFill="1" applyBorder="1" applyAlignment="1">
      <alignment horizontal="right" vertical="center" wrapText="1"/>
    </xf>
    <xf numFmtId="3" fontId="20" fillId="3" borderId="3" xfId="0" applyNumberFormat="1" applyFont="1" applyFill="1" applyBorder="1" applyAlignment="1">
      <alignment horizontal="right" vertical="center" wrapText="1"/>
    </xf>
    <xf numFmtId="0" fontId="20" fillId="10" borderId="5" xfId="0" applyFont="1" applyFill="1" applyBorder="1" applyAlignment="1">
      <alignment horizontal="center" vertical="center" wrapText="1"/>
    </xf>
    <xf numFmtId="0" fontId="20" fillId="3" borderId="5" xfId="0" applyFont="1" applyFill="1" applyBorder="1" applyAlignment="1">
      <alignment vertical="center" wrapText="1"/>
    </xf>
    <xf numFmtId="0" fontId="38" fillId="10" borderId="5" xfId="0" applyFont="1" applyFill="1" applyBorder="1" applyAlignment="1">
      <alignment horizontal="center" vertical="center" wrapText="1"/>
    </xf>
    <xf numFmtId="49" fontId="32" fillId="13" borderId="5" xfId="269" applyNumberFormat="1" applyFont="1" applyFill="1" applyBorder="1" applyAlignment="1">
      <alignment horizontal="center" vertical="center" wrapText="1"/>
    </xf>
    <xf numFmtId="0" fontId="32" fillId="3" borderId="5" xfId="0" applyFont="1" applyFill="1" applyBorder="1" applyAlignment="1">
      <alignment vertical="center" wrapText="1"/>
    </xf>
    <xf numFmtId="4" fontId="32" fillId="10" borderId="5" xfId="0" applyNumberFormat="1" applyFont="1" applyFill="1" applyBorder="1" applyAlignment="1">
      <alignment horizontal="center" vertical="center" wrapText="1"/>
    </xf>
    <xf numFmtId="4" fontId="32" fillId="10" borderId="2" xfId="19" applyNumberFormat="1" applyFont="1" applyFill="1" applyBorder="1" applyAlignment="1">
      <alignment horizontal="right" vertical="center" wrapText="1"/>
    </xf>
    <xf numFmtId="4" fontId="32" fillId="10" borderId="3" xfId="19" applyNumberFormat="1" applyFont="1" applyFill="1" applyBorder="1" applyAlignment="1">
      <alignment horizontal="right" vertical="center" wrapText="1"/>
    </xf>
    <xf numFmtId="4" fontId="32" fillId="10" borderId="2" xfId="0" applyNumberFormat="1" applyFont="1" applyFill="1" applyBorder="1" applyAlignment="1">
      <alignment horizontal="right" vertical="center" wrapText="1"/>
    </xf>
    <xf numFmtId="4" fontId="20" fillId="3" borderId="27" xfId="0" applyNumberFormat="1" applyFont="1" applyFill="1" applyBorder="1" applyAlignment="1">
      <alignment horizontal="right"/>
    </xf>
    <xf numFmtId="0" fontId="49" fillId="5" borderId="0" xfId="0" applyFont="1" applyFill="1" applyAlignment="1">
      <alignment horizontal="left" vertical="top" wrapText="1"/>
    </xf>
    <xf numFmtId="3" fontId="39" fillId="19" borderId="27" xfId="0" applyNumberFormat="1" applyFont="1" applyFill="1" applyBorder="1" applyAlignment="1">
      <alignment vertical="center"/>
    </xf>
    <xf numFmtId="3" fontId="39" fillId="0" borderId="27" xfId="0" applyNumberFormat="1" applyFont="1" applyBorder="1" applyAlignment="1">
      <alignment vertical="center"/>
    </xf>
    <xf numFmtId="0" fontId="33" fillId="12" borderId="12" xfId="0" applyFont="1" applyFill="1" applyBorder="1" applyAlignment="1">
      <alignment horizontal="center" vertical="center" wrapText="1"/>
    </xf>
    <xf numFmtId="0" fontId="32" fillId="12" borderId="5" xfId="0" applyFont="1" applyFill="1" applyBorder="1"/>
    <xf numFmtId="0" fontId="32" fillId="12" borderId="12" xfId="0" applyFont="1" applyFill="1" applyBorder="1"/>
    <xf numFmtId="2" fontId="32" fillId="10" borderId="12" xfId="0" applyNumberFormat="1" applyFont="1" applyFill="1" applyBorder="1"/>
    <xf numFmtId="0" fontId="32" fillId="19" borderId="12" xfId="0" applyFont="1" applyFill="1" applyBorder="1"/>
    <xf numFmtId="3" fontId="32" fillId="19" borderId="12" xfId="0" applyNumberFormat="1" applyFont="1" applyFill="1" applyBorder="1"/>
    <xf numFmtId="0" fontId="32" fillId="12" borderId="5" xfId="0" applyFont="1" applyFill="1" applyBorder="1" applyAlignment="1">
      <alignment horizontal="left"/>
    </xf>
    <xf numFmtId="174" fontId="39" fillId="0" borderId="5" xfId="0" applyNumberFormat="1" applyFont="1" applyBorder="1"/>
    <xf numFmtId="3" fontId="39" fillId="0" borderId="0" xfId="0" applyNumberFormat="1" applyFont="1"/>
    <xf numFmtId="0" fontId="16" fillId="0" borderId="0" xfId="50370" applyFont="1"/>
    <xf numFmtId="0" fontId="20" fillId="0" borderId="0" xfId="50370" applyFont="1"/>
    <xf numFmtId="0" fontId="39" fillId="12" borderId="27" xfId="0" applyFont="1" applyFill="1" applyBorder="1" applyAlignment="1">
      <alignment horizontal="center" vertical="center" wrapText="1"/>
    </xf>
    <xf numFmtId="0" fontId="22" fillId="0" borderId="0" xfId="50370" applyFont="1"/>
    <xf numFmtId="0" fontId="15" fillId="0" borderId="0" xfId="50370" applyFont="1"/>
    <xf numFmtId="3" fontId="20" fillId="0" borderId="27" xfId="50370" applyNumberFormat="1" applyFont="1" applyBorder="1" applyAlignment="1">
      <alignment horizontal="right" vertical="center"/>
    </xf>
    <xf numFmtId="3" fontId="20" fillId="0" borderId="31" xfId="50370" applyNumberFormat="1" applyFont="1" applyBorder="1" applyAlignment="1">
      <alignment horizontal="right" vertical="center"/>
    </xf>
    <xf numFmtId="0" fontId="20" fillId="0" borderId="27" xfId="50370" applyFont="1" applyBorder="1" applyAlignment="1">
      <alignment vertical="center"/>
    </xf>
    <xf numFmtId="3" fontId="22" fillId="0" borderId="29" xfId="50370" applyNumberFormat="1" applyFont="1" applyBorder="1" applyAlignment="1">
      <alignment horizontal="right"/>
    </xf>
    <xf numFmtId="3" fontId="22" fillId="0" borderId="27" xfId="50370" applyNumberFormat="1" applyFont="1" applyBorder="1" applyAlignment="1">
      <alignment horizontal="right"/>
    </xf>
    <xf numFmtId="3" fontId="20" fillId="0" borderId="0" xfId="50370" applyNumberFormat="1" applyFont="1"/>
    <xf numFmtId="3" fontId="22" fillId="3" borderId="2" xfId="50370" applyNumberFormat="1" applyFont="1" applyFill="1" applyBorder="1" applyAlignment="1">
      <alignment horizontal="center" vertical="center" wrapText="1"/>
    </xf>
    <xf numFmtId="2" fontId="20" fillId="10" borderId="2" xfId="50370" applyNumberFormat="1" applyFont="1" applyFill="1" applyBorder="1" applyAlignment="1">
      <alignment horizontal="center" vertical="center"/>
    </xf>
    <xf numFmtId="0" fontId="20" fillId="0" borderId="2" xfId="50370" applyFont="1" applyBorder="1" applyAlignment="1">
      <alignment horizontal="center" vertical="center"/>
    </xf>
    <xf numFmtId="0" fontId="20" fillId="10" borderId="0" xfId="50366" applyFont="1" applyFill="1" applyAlignment="1">
      <alignment vertical="center" wrapText="1"/>
    </xf>
    <xf numFmtId="4" fontId="32" fillId="0" borderId="2" xfId="4" applyNumberFormat="1" applyFont="1" applyBorder="1" applyAlignment="1" applyProtection="1">
      <alignment horizontal="right" wrapText="1"/>
      <protection locked="0"/>
    </xf>
    <xf numFmtId="4" fontId="20" fillId="10" borderId="2" xfId="50366" applyNumberFormat="1" applyFont="1" applyFill="1" applyBorder="1" applyAlignment="1">
      <alignment horizontal="right" wrapText="1"/>
    </xf>
    <xf numFmtId="2" fontId="32" fillId="0" borderId="2" xfId="4" applyNumberFormat="1" applyFont="1" applyBorder="1" applyAlignment="1">
      <alignment horizontal="right" wrapText="1"/>
    </xf>
    <xf numFmtId="3" fontId="32" fillId="10" borderId="2" xfId="50366" applyNumberFormat="1" applyFont="1" applyFill="1" applyBorder="1" applyAlignment="1" applyProtection="1">
      <alignment horizontal="center" vertical="center" wrapText="1"/>
      <protection locked="0"/>
    </xf>
    <xf numFmtId="4" fontId="32" fillId="10" borderId="2" xfId="50366" applyNumberFormat="1" applyFont="1" applyFill="1" applyBorder="1" applyAlignment="1">
      <alignment horizontal="center" vertical="center" wrapText="1"/>
    </xf>
    <xf numFmtId="4" fontId="20" fillId="10" borderId="2" xfId="50366" applyNumberFormat="1" applyFont="1" applyFill="1" applyBorder="1" applyAlignment="1">
      <alignment horizontal="center" vertical="center"/>
    </xf>
    <xf numFmtId="4" fontId="32" fillId="10" borderId="2" xfId="50366" applyNumberFormat="1" applyFont="1" applyFill="1" applyBorder="1" applyAlignment="1" applyProtection="1">
      <alignment horizontal="center" vertical="center" wrapText="1"/>
      <protection locked="0"/>
    </xf>
    <xf numFmtId="4" fontId="20" fillId="3" borderId="2" xfId="50366" applyNumberFormat="1" applyFont="1" applyFill="1" applyBorder="1" applyAlignment="1">
      <alignment horizontal="center" vertical="center"/>
    </xf>
    <xf numFmtId="0" fontId="178" fillId="0" borderId="0" xfId="2" applyFont="1" applyAlignment="1">
      <alignment horizontal="right"/>
    </xf>
    <xf numFmtId="0" fontId="51" fillId="0" borderId="27" xfId="0" applyFont="1" applyBorder="1" applyAlignment="1">
      <alignment horizontal="left" vertical="center" wrapText="1"/>
    </xf>
    <xf numFmtId="3" fontId="177" fillId="19" borderId="27" xfId="0" applyNumberFormat="1" applyFont="1" applyFill="1" applyBorder="1" applyAlignment="1">
      <alignment horizontal="right" vertical="center"/>
    </xf>
    <xf numFmtId="3" fontId="26" fillId="0" borderId="27" xfId="0" applyNumberFormat="1" applyFont="1" applyBorder="1" applyAlignment="1">
      <alignment horizontal="right" vertical="center"/>
    </xf>
    <xf numFmtId="165" fontId="51" fillId="0" borderId="0" xfId="20" applyNumberFormat="1" applyFont="1" applyAlignment="1">
      <alignment vertical="center" wrapText="1"/>
    </xf>
    <xf numFmtId="0" fontId="26" fillId="0" borderId="8" xfId="0" applyFont="1" applyBorder="1"/>
    <xf numFmtId="0" fontId="26" fillId="0" borderId="9" xfId="0" applyFont="1" applyBorder="1"/>
    <xf numFmtId="0" fontId="26" fillId="0" borderId="2" xfId="0" applyFont="1" applyBorder="1" applyAlignment="1">
      <alignment horizontal="center" vertical="center"/>
    </xf>
    <xf numFmtId="0" fontId="26" fillId="0" borderId="3" xfId="0" applyFont="1" applyBorder="1" applyAlignment="1">
      <alignment horizontal="center" vertical="center"/>
    </xf>
    <xf numFmtId="0" fontId="26" fillId="0" borderId="3" xfId="0" applyFont="1" applyBorder="1" applyAlignment="1">
      <alignment horizontal="center" vertical="center" wrapText="1"/>
    </xf>
    <xf numFmtId="0" fontId="26" fillId="0" borderId="5" xfId="0" applyFont="1" applyBorder="1" applyAlignment="1">
      <alignment horizontal="center" vertical="center" wrapText="1"/>
    </xf>
    <xf numFmtId="0" fontId="26" fillId="0" borderId="2" xfId="0" applyFont="1" applyBorder="1" applyAlignment="1">
      <alignment horizontal="center" vertical="center" wrapText="1"/>
    </xf>
    <xf numFmtId="0" fontId="26" fillId="0" borderId="4" xfId="0" applyFont="1" applyBorder="1" applyAlignment="1">
      <alignment horizontal="center" vertical="center" wrapText="1"/>
    </xf>
    <xf numFmtId="164" fontId="30" fillId="0" borderId="2" xfId="20" applyFont="1" applyBorder="1"/>
    <xf numFmtId="0" fontId="52" fillId="10" borderId="2" xfId="0" applyFont="1" applyFill="1" applyBorder="1"/>
    <xf numFmtId="165" fontId="52" fillId="0" borderId="2" xfId="20" applyNumberFormat="1" applyFont="1" applyBorder="1"/>
    <xf numFmtId="164" fontId="52" fillId="0" borderId="2" xfId="20" applyFont="1" applyBorder="1"/>
    <xf numFmtId="0" fontId="26" fillId="0" borderId="2" xfId="0" applyFont="1" applyBorder="1" applyAlignment="1">
      <alignment horizontal="right"/>
    </xf>
    <xf numFmtId="164" fontId="26" fillId="0" borderId="2" xfId="20" applyFont="1" applyBorder="1"/>
    <xf numFmtId="0" fontId="26" fillId="0" borderId="27" xfId="0" applyFont="1" applyBorder="1" applyAlignment="1">
      <alignment horizontal="center" vertical="center" wrapText="1"/>
    </xf>
    <xf numFmtId="4" fontId="30" fillId="115" borderId="2" xfId="0" applyNumberFormat="1" applyFont="1" applyFill="1" applyBorder="1" applyAlignment="1">
      <alignment horizontal="right" vertical="center"/>
    </xf>
    <xf numFmtId="3" fontId="30" fillId="115" borderId="2" xfId="0" applyNumberFormat="1" applyFont="1" applyFill="1" applyBorder="1" applyAlignment="1">
      <alignment horizontal="right" vertical="center"/>
    </xf>
    <xf numFmtId="0" fontId="30" fillId="0" borderId="27" xfId="0" applyFont="1" applyBorder="1" applyAlignment="1">
      <alignment horizontal="center" vertical="center" wrapText="1"/>
    </xf>
    <xf numFmtId="4" fontId="30" fillId="115" borderId="2" xfId="0" applyNumberFormat="1" applyFont="1" applyFill="1" applyBorder="1" applyAlignment="1">
      <alignment horizontal="right" vertical="center" wrapText="1"/>
    </xf>
    <xf numFmtId="3" fontId="30" fillId="115" borderId="2" xfId="0" applyNumberFormat="1" applyFont="1" applyFill="1" applyBorder="1" applyAlignment="1">
      <alignment horizontal="right" vertical="center" wrapText="1"/>
    </xf>
    <xf numFmtId="4" fontId="30" fillId="112" borderId="2" xfId="0" applyNumberFormat="1" applyFont="1" applyFill="1" applyBorder="1" applyAlignment="1">
      <alignment horizontal="right" vertical="center" wrapText="1"/>
    </xf>
    <xf numFmtId="3" fontId="30" fillId="112" borderId="2" xfId="0" applyNumberFormat="1" applyFont="1" applyFill="1" applyBorder="1" applyAlignment="1">
      <alignment horizontal="right" vertical="center" wrapText="1"/>
    </xf>
    <xf numFmtId="4" fontId="30" fillId="24" borderId="2" xfId="0" applyNumberFormat="1" applyFont="1" applyFill="1" applyBorder="1" applyAlignment="1">
      <alignment horizontal="right" vertical="center" wrapText="1"/>
    </xf>
    <xf numFmtId="3" fontId="30" fillId="24" borderId="2" xfId="0" applyNumberFormat="1" applyFont="1" applyFill="1" applyBorder="1" applyAlignment="1">
      <alignment horizontal="right" vertical="center" wrapText="1"/>
    </xf>
    <xf numFmtId="0" fontId="30" fillId="0" borderId="5" xfId="0" applyFont="1" applyBorder="1" applyAlignment="1">
      <alignment horizontal="center" vertical="center" wrapText="1"/>
    </xf>
    <xf numFmtId="4" fontId="30" fillId="23" borderId="2" xfId="0" applyNumberFormat="1" applyFont="1" applyFill="1" applyBorder="1" applyAlignment="1">
      <alignment horizontal="right" vertical="center" wrapText="1"/>
    </xf>
    <xf numFmtId="3" fontId="30" fillId="23" borderId="2" xfId="0" applyNumberFormat="1" applyFont="1" applyFill="1" applyBorder="1" applyAlignment="1">
      <alignment horizontal="right" vertical="center" wrapText="1"/>
    </xf>
    <xf numFmtId="0" fontId="30" fillId="0" borderId="2" xfId="0" applyFont="1" applyBorder="1" applyAlignment="1">
      <alignment horizontal="center" vertical="center" wrapText="1"/>
    </xf>
    <xf numFmtId="0" fontId="177" fillId="14" borderId="2" xfId="0" applyFont="1" applyFill="1" applyBorder="1" applyAlignment="1">
      <alignment horizontal="center" vertical="center" wrapText="1"/>
    </xf>
    <xf numFmtId="0" fontId="51" fillId="10" borderId="2" xfId="0" applyFont="1" applyFill="1" applyBorder="1" applyAlignment="1">
      <alignment wrapText="1"/>
    </xf>
    <xf numFmtId="165" fontId="57" fillId="19" borderId="2" xfId="0" applyNumberFormat="1" applyFont="1" applyFill="1" applyBorder="1" applyAlignment="1">
      <alignment horizontal="center" vertical="center" wrapText="1"/>
    </xf>
    <xf numFmtId="165" fontId="57" fillId="19" borderId="2" xfId="0" applyNumberFormat="1" applyFont="1" applyFill="1" applyBorder="1" applyAlignment="1">
      <alignment horizontal="center" vertical="center"/>
    </xf>
    <xf numFmtId="0" fontId="57" fillId="10" borderId="2" xfId="0" applyFont="1" applyFill="1" applyBorder="1" applyAlignment="1">
      <alignment horizontal="center" vertical="center" wrapText="1"/>
    </xf>
    <xf numFmtId="0" fontId="30" fillId="0" borderId="2" xfId="0" applyFont="1" applyBorder="1" applyAlignment="1">
      <alignment horizontal="left" vertical="center" wrapText="1"/>
    </xf>
    <xf numFmtId="0" fontId="30" fillId="10" borderId="2" xfId="0" applyFont="1" applyFill="1" applyBorder="1" applyAlignment="1">
      <alignment horizontal="center" vertical="center" wrapText="1"/>
    </xf>
    <xf numFmtId="2" fontId="52" fillId="10" borderId="2" xfId="0" applyNumberFormat="1" applyFont="1" applyFill="1" applyBorder="1" applyAlignment="1">
      <alignment horizontal="center" vertical="center" wrapText="1"/>
    </xf>
    <xf numFmtId="0" fontId="30" fillId="0" borderId="2" xfId="0" applyFont="1" applyBorder="1" applyAlignment="1">
      <alignment vertical="center" wrapText="1"/>
    </xf>
    <xf numFmtId="0" fontId="30" fillId="10" borderId="2" xfId="0" applyFont="1" applyFill="1" applyBorder="1" applyAlignment="1">
      <alignment horizontal="left" vertical="center" wrapText="1"/>
    </xf>
    <xf numFmtId="0" fontId="26" fillId="0" borderId="2" xfId="0" applyFont="1" applyBorder="1" applyAlignment="1">
      <alignment horizontal="left" vertical="center" wrapText="1"/>
    </xf>
    <xf numFmtId="0" fontId="26" fillId="10" borderId="2" xfId="0" applyFont="1" applyFill="1" applyBorder="1" applyAlignment="1">
      <alignment horizontal="center" vertical="center" wrapText="1"/>
    </xf>
    <xf numFmtId="2" fontId="57" fillId="10" borderId="2" xfId="0" applyNumberFormat="1" applyFont="1" applyFill="1" applyBorder="1" applyAlignment="1">
      <alignment horizontal="center" vertical="center" wrapText="1"/>
    </xf>
    <xf numFmtId="0" fontId="26" fillId="0" borderId="2" xfId="0" applyFont="1" applyBorder="1" applyAlignment="1">
      <alignment vertical="center" wrapText="1"/>
    </xf>
    <xf numFmtId="0" fontId="30" fillId="0" borderId="2" xfId="0" applyFont="1" applyBorder="1" applyAlignment="1">
      <alignment horizontal="left" vertical="center"/>
    </xf>
    <xf numFmtId="0" fontId="30" fillId="0" borderId="2" xfId="0" applyFont="1" applyBorder="1" applyAlignment="1">
      <alignment horizontal="center" vertical="center"/>
    </xf>
    <xf numFmtId="0" fontId="26" fillId="3" borderId="2" xfId="0" applyFont="1" applyFill="1" applyBorder="1" applyAlignment="1">
      <alignment vertical="center" wrapText="1"/>
    </xf>
    <xf numFmtId="49" fontId="16" fillId="0" borderId="0" xfId="0" applyNumberFormat="1" applyFont="1"/>
    <xf numFmtId="49" fontId="37" fillId="0" borderId="0" xfId="0" applyNumberFormat="1" applyFont="1"/>
    <xf numFmtId="3" fontId="39" fillId="19" borderId="27" xfId="0" applyNumberFormat="1" applyFont="1" applyFill="1" applyBorder="1" applyAlignment="1">
      <alignment horizontal="right" vertical="center"/>
    </xf>
    <xf numFmtId="0" fontId="38" fillId="10" borderId="0" xfId="0" applyFont="1" applyFill="1" applyAlignment="1">
      <alignment wrapText="1"/>
    </xf>
    <xf numFmtId="3" fontId="39" fillId="19" borderId="0" xfId="0" applyNumberFormat="1" applyFont="1" applyFill="1" applyAlignment="1">
      <alignment horizontal="right" vertical="center"/>
    </xf>
    <xf numFmtId="0" fontId="38" fillId="10" borderId="31" xfId="0" applyFont="1" applyFill="1" applyBorder="1" applyAlignment="1">
      <alignment wrapText="1"/>
    </xf>
    <xf numFmtId="3" fontId="39" fillId="19" borderId="31" xfId="0" applyNumberFormat="1" applyFont="1" applyFill="1" applyBorder="1" applyAlignment="1">
      <alignment horizontal="right" vertical="center"/>
    </xf>
    <xf numFmtId="0" fontId="22" fillId="0" borderId="31" xfId="0" applyFont="1" applyBorder="1"/>
    <xf numFmtId="3" fontId="38" fillId="19" borderId="27" xfId="0" applyNumberFormat="1" applyFont="1" applyFill="1" applyBorder="1" applyAlignment="1">
      <alignment horizontal="right" vertical="center"/>
    </xf>
    <xf numFmtId="0" fontId="15" fillId="0" borderId="0" xfId="0" applyFont="1" applyAlignment="1">
      <alignment horizontal="center" vertical="center"/>
    </xf>
    <xf numFmtId="0" fontId="15" fillId="3" borderId="9" xfId="0" applyFont="1" applyFill="1" applyBorder="1" applyAlignment="1">
      <alignment horizontal="center" vertical="center"/>
    </xf>
    <xf numFmtId="0" fontId="15" fillId="0" borderId="0" xfId="0" applyFont="1" applyAlignment="1">
      <alignment vertical="center"/>
    </xf>
    <xf numFmtId="0" fontId="15" fillId="3" borderId="2" xfId="0" applyFont="1" applyFill="1" applyBorder="1" applyAlignment="1">
      <alignment horizontal="center" vertical="center"/>
    </xf>
    <xf numFmtId="0" fontId="15" fillId="3" borderId="2" xfId="0" applyFont="1" applyFill="1" applyBorder="1" applyAlignment="1">
      <alignment horizontal="center" vertical="center" wrapText="1"/>
    </xf>
    <xf numFmtId="0" fontId="39" fillId="3" borderId="12" xfId="0" applyFont="1" applyFill="1" applyBorder="1" applyAlignment="1">
      <alignment horizontal="center" vertical="center" wrapText="1"/>
    </xf>
    <xf numFmtId="0" fontId="15" fillId="3" borderId="5" xfId="0" applyFont="1" applyFill="1" applyBorder="1" applyAlignment="1">
      <alignment horizontal="center" vertical="center" wrapText="1"/>
    </xf>
    <xf numFmtId="49" fontId="15" fillId="3" borderId="5" xfId="0" applyNumberFormat="1" applyFont="1" applyFill="1" applyBorder="1" applyAlignment="1">
      <alignment horizontal="center" vertical="center" wrapText="1"/>
    </xf>
    <xf numFmtId="49" fontId="36" fillId="3" borderId="5" xfId="0" applyNumberFormat="1" applyFont="1" applyFill="1" applyBorder="1" applyAlignment="1">
      <alignment horizontal="center" vertical="center" wrapText="1"/>
    </xf>
    <xf numFmtId="49" fontId="15" fillId="3" borderId="18" xfId="0" applyNumberFormat="1" applyFont="1" applyFill="1" applyBorder="1" applyAlignment="1">
      <alignment horizontal="center" vertical="center" wrapText="1"/>
    </xf>
    <xf numFmtId="0" fontId="15" fillId="3" borderId="2" xfId="0" applyFont="1" applyFill="1" applyBorder="1" applyAlignment="1">
      <alignment horizontal="center"/>
    </xf>
    <xf numFmtId="3" fontId="15" fillId="3" borderId="2" xfId="0" applyNumberFormat="1" applyFont="1" applyFill="1" applyBorder="1" applyAlignment="1">
      <alignment horizontal="center" wrapText="1"/>
    </xf>
    <xf numFmtId="49" fontId="15" fillId="3" borderId="2" xfId="0" applyNumberFormat="1" applyFont="1" applyFill="1" applyBorder="1" applyAlignment="1">
      <alignment horizontal="center" wrapText="1"/>
    </xf>
    <xf numFmtId="49" fontId="36" fillId="3" borderId="2" xfId="0" applyNumberFormat="1" applyFont="1" applyFill="1" applyBorder="1" applyAlignment="1">
      <alignment horizontal="center" wrapText="1"/>
    </xf>
    <xf numFmtId="3" fontId="36" fillId="3" borderId="8" xfId="0" applyNumberFormat="1" applyFont="1" applyFill="1" applyBorder="1" applyAlignment="1">
      <alignment horizontal="center" wrapText="1"/>
    </xf>
    <xf numFmtId="3" fontId="36" fillId="3" borderId="18" xfId="0" applyNumberFormat="1" applyFont="1" applyFill="1" applyBorder="1" applyAlignment="1">
      <alignment horizontal="center" wrapText="1"/>
    </xf>
    <xf numFmtId="3" fontId="36" fillId="3" borderId="5" xfId="0" applyNumberFormat="1" applyFont="1" applyFill="1" applyBorder="1" applyAlignment="1">
      <alignment horizontal="center" wrapText="1"/>
    </xf>
    <xf numFmtId="3" fontId="15" fillId="3" borderId="5" xfId="0" applyNumberFormat="1" applyFont="1" applyFill="1" applyBorder="1" applyAlignment="1">
      <alignment horizontal="center" wrapText="1"/>
    </xf>
    <xf numFmtId="0" fontId="16" fillId="0" borderId="2" xfId="0" applyFont="1" applyBorder="1"/>
    <xf numFmtId="3" fontId="16" fillId="0" borderId="2" xfId="0" applyNumberFormat="1" applyFont="1" applyBorder="1" applyAlignment="1">
      <alignment horizontal="center" vertical="center"/>
    </xf>
    <xf numFmtId="4" fontId="35" fillId="0" borderId="2" xfId="0" applyNumberFormat="1" applyFont="1" applyBorder="1" applyAlignment="1">
      <alignment horizontal="center" vertical="center"/>
    </xf>
    <xf numFmtId="175" fontId="35" fillId="0" borderId="2" xfId="0" applyNumberFormat="1" applyFont="1" applyBorder="1" applyAlignment="1">
      <alignment horizontal="center" vertical="center"/>
    </xf>
    <xf numFmtId="3" fontId="35" fillId="0" borderId="2" xfId="0" applyNumberFormat="1" applyFont="1" applyBorder="1" applyAlignment="1">
      <alignment horizontal="center" vertical="center"/>
    </xf>
    <xf numFmtId="49" fontId="35" fillId="0" borderId="2" xfId="0" applyNumberFormat="1" applyFont="1" applyBorder="1" applyAlignment="1">
      <alignment horizontal="left"/>
    </xf>
    <xf numFmtId="10" fontId="35" fillId="0" borderId="2" xfId="50364" applyNumberFormat="1" applyFont="1" applyFill="1" applyBorder="1" applyAlignment="1">
      <alignment horizontal="center"/>
    </xf>
    <xf numFmtId="3" fontId="35" fillId="0" borderId="8" xfId="0" applyNumberFormat="1" applyFont="1" applyBorder="1" applyAlignment="1">
      <alignment horizontal="center" vertical="center"/>
    </xf>
    <xf numFmtId="3" fontId="197" fillId="0" borderId="2" xfId="0" applyNumberFormat="1" applyFont="1" applyBorder="1" applyAlignment="1">
      <alignment horizontal="center" vertical="center"/>
    </xf>
    <xf numFmtId="0" fontId="37" fillId="10" borderId="0" xfId="0" applyFont="1" applyFill="1"/>
    <xf numFmtId="0" fontId="42" fillId="0" borderId="0" xfId="0" applyFont="1"/>
    <xf numFmtId="0" fontId="57" fillId="0" borderId="0" xfId="0" applyFont="1"/>
    <xf numFmtId="165" fontId="177" fillId="19" borderId="27" xfId="20" applyNumberFormat="1" applyFont="1" applyFill="1" applyBorder="1" applyAlignment="1">
      <alignment horizontal="center" vertical="center"/>
    </xf>
    <xf numFmtId="165" fontId="177" fillId="0" borderId="27" xfId="0" applyNumberFormat="1" applyFont="1" applyBorder="1" applyAlignment="1">
      <alignment horizontal="center" vertical="center"/>
    </xf>
    <xf numFmtId="0" fontId="177" fillId="19" borderId="0" xfId="0" applyFont="1" applyFill="1"/>
    <xf numFmtId="0" fontId="58" fillId="19" borderId="0" xfId="0" applyFont="1" applyFill="1"/>
    <xf numFmtId="2" fontId="51" fillId="19" borderId="0" xfId="0" applyNumberFormat="1" applyFont="1" applyFill="1"/>
    <xf numFmtId="0" fontId="201" fillId="19" borderId="0" xfId="0" applyFont="1" applyFill="1"/>
    <xf numFmtId="0" fontId="57" fillId="19" borderId="0" xfId="0" applyFont="1" applyFill="1"/>
    <xf numFmtId="0" fontId="51" fillId="3" borderId="2" xfId="0" applyFont="1" applyFill="1" applyBorder="1" applyAlignment="1">
      <alignment horizontal="center" vertical="center" wrapText="1"/>
    </xf>
    <xf numFmtId="0" fontId="52" fillId="3" borderId="2" xfId="0" applyFont="1" applyFill="1" applyBorder="1" applyAlignment="1">
      <alignment horizontal="center" vertical="center" wrapText="1"/>
    </xf>
    <xf numFmtId="0" fontId="52" fillId="0" borderId="2" xfId="0" applyFont="1" applyBorder="1"/>
    <xf numFmtId="164" fontId="52" fillId="0" borderId="2" xfId="0" applyNumberFormat="1" applyFont="1" applyBorder="1" applyAlignment="1">
      <alignment horizontal="center" vertical="center"/>
    </xf>
    <xf numFmtId="164" fontId="52" fillId="0" borderId="2" xfId="0" applyNumberFormat="1" applyFont="1" applyBorder="1" applyAlignment="1">
      <alignment vertical="center"/>
    </xf>
    <xf numFmtId="164" fontId="51" fillId="0" borderId="2" xfId="0" applyNumberFormat="1" applyFont="1" applyBorder="1" applyAlignment="1">
      <alignment vertical="center"/>
    </xf>
    <xf numFmtId="2" fontId="30" fillId="0" borderId="0" xfId="0" applyNumberFormat="1" applyFont="1"/>
    <xf numFmtId="2" fontId="45" fillId="0" borderId="0" xfId="0" applyNumberFormat="1" applyFont="1"/>
    <xf numFmtId="0" fontId="65" fillId="0" borderId="0" xfId="0" applyFont="1"/>
    <xf numFmtId="0" fontId="58" fillId="0" borderId="0" xfId="0" applyFont="1"/>
    <xf numFmtId="0" fontId="51" fillId="0" borderId="44" xfId="0" applyFont="1" applyBorder="1" applyAlignment="1">
      <alignment wrapText="1"/>
    </xf>
    <xf numFmtId="3" fontId="177" fillId="10" borderId="12" xfId="0" applyNumberFormat="1" applyFont="1" applyFill="1" applyBorder="1"/>
    <xf numFmtId="3" fontId="177" fillId="10" borderId="6" xfId="0" applyNumberFormat="1" applyFont="1" applyFill="1" applyBorder="1"/>
    <xf numFmtId="3" fontId="177" fillId="0" borderId="27" xfId="0" applyNumberFormat="1" applyFont="1" applyBorder="1"/>
    <xf numFmtId="0" fontId="58" fillId="10" borderId="0" xfId="0" applyFont="1" applyFill="1"/>
    <xf numFmtId="3" fontId="202" fillId="10" borderId="0" xfId="0" applyNumberFormat="1" applyFont="1" applyFill="1" applyAlignment="1">
      <alignment wrapText="1"/>
    </xf>
    <xf numFmtId="0" fontId="177" fillId="116" borderId="27" xfId="0" applyFont="1" applyFill="1" applyBorder="1" applyAlignment="1">
      <alignment horizontal="left" vertical="center" wrapText="1"/>
    </xf>
    <xf numFmtId="3" fontId="177" fillId="116" borderId="27" xfId="0" applyNumberFormat="1" applyFont="1" applyFill="1" applyBorder="1" applyAlignment="1">
      <alignment horizontal="center" vertical="center"/>
    </xf>
    <xf numFmtId="3" fontId="58" fillId="0" borderId="0" xfId="0" applyNumberFormat="1" applyFont="1"/>
    <xf numFmtId="0" fontId="177" fillId="0" borderId="0" xfId="0" applyFont="1"/>
    <xf numFmtId="3" fontId="177" fillId="0" borderId="0" xfId="0" applyNumberFormat="1" applyFont="1"/>
    <xf numFmtId="3" fontId="26" fillId="0" borderId="0" xfId="0" applyNumberFormat="1" applyFont="1"/>
    <xf numFmtId="0" fontId="177" fillId="24" borderId="27" xfId="0" applyFont="1" applyFill="1" applyBorder="1"/>
    <xf numFmtId="3" fontId="177" fillId="24" borderId="27" xfId="0" applyNumberFormat="1" applyFont="1" applyFill="1" applyBorder="1"/>
    <xf numFmtId="0" fontId="51" fillId="24" borderId="27" xfId="0" applyFont="1" applyFill="1" applyBorder="1"/>
    <xf numFmtId="165" fontId="177" fillId="24" borderId="27" xfId="0" applyNumberFormat="1" applyFont="1" applyFill="1" applyBorder="1" applyAlignment="1">
      <alignment wrapText="1"/>
    </xf>
    <xf numFmtId="3" fontId="51" fillId="0" borderId="0" xfId="0" applyNumberFormat="1" applyFont="1"/>
    <xf numFmtId="0" fontId="51" fillId="19" borderId="27" xfId="0" applyFont="1" applyFill="1" applyBorder="1"/>
    <xf numFmtId="3" fontId="51" fillId="19" borderId="27" xfId="0" applyNumberFormat="1" applyFont="1" applyFill="1" applyBorder="1"/>
    <xf numFmtId="165" fontId="51" fillId="19" borderId="27" xfId="0" applyNumberFormat="1" applyFont="1" applyFill="1" applyBorder="1" applyAlignment="1">
      <alignment wrapText="1"/>
    </xf>
    <xf numFmtId="1" fontId="39" fillId="24" borderId="27" xfId="0" applyNumberFormat="1" applyFont="1" applyFill="1" applyBorder="1"/>
    <xf numFmtId="165" fontId="39" fillId="24" borderId="27" xfId="0" applyNumberFormat="1" applyFont="1" applyFill="1" applyBorder="1"/>
    <xf numFmtId="1" fontId="58" fillId="0" borderId="0" xfId="0" applyNumberFormat="1" applyFont="1"/>
    <xf numFmtId="0" fontId="63" fillId="19" borderId="27" xfId="0" applyFont="1" applyFill="1" applyBorder="1"/>
    <xf numFmtId="3" fontId="51" fillId="19" borderId="0" xfId="0" applyNumberFormat="1" applyFont="1" applyFill="1"/>
    <xf numFmtId="3" fontId="51" fillId="19" borderId="0" xfId="0" applyNumberFormat="1" applyFont="1" applyFill="1" applyAlignment="1">
      <alignment wrapText="1"/>
    </xf>
    <xf numFmtId="0" fontId="63" fillId="19" borderId="27" xfId="0" applyFont="1" applyFill="1" applyBorder="1" applyAlignment="1">
      <alignment wrapText="1"/>
    </xf>
    <xf numFmtId="165" fontId="51" fillId="10" borderId="27" xfId="0" applyNumberFormat="1" applyFont="1" applyFill="1" applyBorder="1" applyAlignment="1">
      <alignment wrapText="1"/>
    </xf>
    <xf numFmtId="0" fontId="39" fillId="24" borderId="27" xfId="0" applyFont="1" applyFill="1" applyBorder="1"/>
    <xf numFmtId="3" fontId="38" fillId="0" borderId="0" xfId="0" applyNumberFormat="1" applyFont="1"/>
    <xf numFmtId="0" fontId="177" fillId="117" borderId="27" xfId="0" applyFont="1" applyFill="1" applyBorder="1" applyAlignment="1">
      <alignment wrapText="1"/>
    </xf>
    <xf numFmtId="0" fontId="39" fillId="117" borderId="27" xfId="0" applyFont="1" applyFill="1" applyBorder="1"/>
    <xf numFmtId="165" fontId="39" fillId="117" borderId="27" xfId="0" applyNumberFormat="1" applyFont="1" applyFill="1" applyBorder="1"/>
    <xf numFmtId="0" fontId="52" fillId="19" borderId="27" xfId="0" applyFont="1" applyFill="1" applyBorder="1"/>
    <xf numFmtId="0" fontId="177" fillId="117" borderId="27" xfId="0" applyFont="1" applyFill="1" applyBorder="1"/>
    <xf numFmtId="0" fontId="51" fillId="19" borderId="27" xfId="0" applyFont="1" applyFill="1" applyBorder="1" applyAlignment="1">
      <alignment wrapText="1"/>
    </xf>
    <xf numFmtId="0" fontId="177" fillId="24" borderId="31" xfId="0" applyFont="1" applyFill="1" applyBorder="1"/>
    <xf numFmtId="0" fontId="63" fillId="19" borderId="40" xfId="0" applyFont="1" applyFill="1" applyBorder="1" applyAlignment="1">
      <alignment wrapText="1"/>
    </xf>
    <xf numFmtId="0" fontId="52" fillId="19" borderId="40" xfId="0" applyFont="1" applyFill="1" applyBorder="1"/>
    <xf numFmtId="0" fontId="51" fillId="19" borderId="40" xfId="0" applyFont="1" applyFill="1" applyBorder="1"/>
    <xf numFmtId="3" fontId="51" fillId="19" borderId="40" xfId="0" applyNumberFormat="1" applyFont="1" applyFill="1" applyBorder="1"/>
    <xf numFmtId="165" fontId="51" fillId="19" borderId="40" xfId="0" applyNumberFormat="1" applyFont="1" applyFill="1" applyBorder="1" applyAlignment="1">
      <alignment wrapText="1"/>
    </xf>
    <xf numFmtId="0" fontId="51" fillId="19" borderId="27" xfId="0" quotePrefix="1" applyFont="1" applyFill="1" applyBorder="1"/>
    <xf numFmtId="3" fontId="51" fillId="0" borderId="27" xfId="0" applyNumberFormat="1" applyFont="1" applyBorder="1"/>
    <xf numFmtId="165" fontId="51" fillId="0" borderId="27" xfId="0" applyNumberFormat="1" applyFont="1" applyBorder="1" applyAlignment="1">
      <alignment wrapText="1"/>
    </xf>
    <xf numFmtId="0" fontId="65" fillId="0" borderId="0" xfId="0" applyFont="1" applyAlignment="1">
      <alignment wrapText="1"/>
    </xf>
    <xf numFmtId="0" fontId="51" fillId="24" borderId="27" xfId="0" applyFont="1" applyFill="1" applyBorder="1" applyAlignment="1">
      <alignment wrapText="1"/>
    </xf>
    <xf numFmtId="0" fontId="51" fillId="117" borderId="27" xfId="0" applyFont="1" applyFill="1" applyBorder="1" applyAlignment="1">
      <alignment wrapText="1"/>
    </xf>
    <xf numFmtId="165" fontId="51" fillId="19" borderId="27" xfId="0" applyNumberFormat="1" applyFont="1" applyFill="1" applyBorder="1"/>
    <xf numFmtId="0" fontId="176" fillId="8" borderId="4" xfId="0" applyFont="1" applyFill="1" applyBorder="1" applyAlignment="1">
      <alignment horizontal="left" vertical="top" wrapText="1"/>
    </xf>
    <xf numFmtId="0" fontId="49" fillId="8" borderId="19" xfId="0" applyFont="1" applyFill="1" applyBorder="1" applyAlignment="1">
      <alignment vertical="center" wrapText="1"/>
    </xf>
    <xf numFmtId="0" fontId="49" fillId="8" borderId="3" xfId="0" applyFont="1" applyFill="1" applyBorder="1" applyAlignment="1">
      <alignment horizontal="left" vertical="center"/>
    </xf>
    <xf numFmtId="0" fontId="204" fillId="0" borderId="0" xfId="0" applyFont="1"/>
    <xf numFmtId="0" fontId="51" fillId="0" borderId="27" xfId="50371" applyFont="1" applyBorder="1" applyAlignment="1">
      <alignment horizontal="left" vertical="center" wrapText="1"/>
    </xf>
    <xf numFmtId="167" fontId="26" fillId="10" borderId="27" xfId="50371" applyNumberFormat="1" applyFont="1" applyFill="1" applyBorder="1" applyAlignment="1">
      <alignment horizontal="right" vertical="center"/>
    </xf>
    <xf numFmtId="167" fontId="26" fillId="0" borderId="27" xfId="0" applyNumberFormat="1" applyFont="1" applyBorder="1" applyAlignment="1">
      <alignment vertical="center"/>
    </xf>
    <xf numFmtId="0" fontId="30" fillId="10" borderId="2" xfId="50371" applyFont="1" applyFill="1" applyBorder="1" applyAlignment="1">
      <alignment horizontal="center" vertical="center" wrapText="1"/>
    </xf>
    <xf numFmtId="2" fontId="52" fillId="0" borderId="2" xfId="4" applyNumberFormat="1" applyFont="1" applyBorder="1" applyAlignment="1" applyProtection="1">
      <alignment horizontal="right" vertical="center" wrapText="1"/>
      <protection locked="0"/>
    </xf>
    <xf numFmtId="2" fontId="30" fillId="10" borderId="2" xfId="50371" applyNumberFormat="1" applyFont="1" applyFill="1" applyBorder="1" applyAlignment="1">
      <alignment horizontal="right" vertical="center" wrapText="1"/>
    </xf>
    <xf numFmtId="0" fontId="30" fillId="10" borderId="27" xfId="50371" applyFont="1" applyFill="1" applyBorder="1" applyAlignment="1">
      <alignment horizontal="right" vertical="center" wrapText="1"/>
    </xf>
    <xf numFmtId="0" fontId="30" fillId="17" borderId="27" xfId="50371" applyFont="1" applyFill="1" applyBorder="1" applyAlignment="1">
      <alignment horizontal="center" vertical="center" wrapText="1"/>
    </xf>
    <xf numFmtId="0" fontId="30" fillId="17" borderId="27" xfId="50371" applyFont="1" applyFill="1" applyBorder="1"/>
    <xf numFmtId="0" fontId="16" fillId="17" borderId="27" xfId="50371" applyFont="1" applyFill="1" applyBorder="1"/>
    <xf numFmtId="0" fontId="16" fillId="17" borderId="27" xfId="50371" applyFont="1" applyFill="1" applyBorder="1" applyAlignment="1">
      <alignment horizontal="center"/>
    </xf>
    <xf numFmtId="0" fontId="30" fillId="17" borderId="27" xfId="50369" applyFont="1" applyFill="1" applyBorder="1" applyAlignment="1">
      <alignment horizontal="center" vertical="center" wrapText="1"/>
    </xf>
    <xf numFmtId="0" fontId="30" fillId="17" borderId="27" xfId="50371" applyFont="1" applyFill="1" applyBorder="1" applyAlignment="1">
      <alignment horizontal="center"/>
    </xf>
    <xf numFmtId="0" fontId="16" fillId="17" borderId="27" xfId="50372" applyFont="1" applyFill="1" applyBorder="1" applyAlignment="1">
      <alignment horizontal="center" vertical="center" wrapText="1"/>
    </xf>
    <xf numFmtId="0" fontId="16" fillId="17" borderId="27" xfId="50371" applyFont="1" applyFill="1" applyBorder="1" applyAlignment="1">
      <alignment horizontal="center" vertical="center"/>
    </xf>
    <xf numFmtId="0" fontId="30" fillId="3" borderId="27" xfId="50371" applyFont="1" applyFill="1" applyBorder="1" applyAlignment="1">
      <alignment horizontal="center" vertical="center"/>
    </xf>
    <xf numFmtId="0" fontId="16" fillId="3" borderId="27" xfId="50371" applyFont="1" applyFill="1" applyBorder="1" applyAlignment="1">
      <alignment horizontal="center" vertical="center"/>
    </xf>
    <xf numFmtId="49" fontId="57" fillId="3" borderId="27" xfId="4" applyNumberFormat="1" applyFont="1" applyFill="1" applyBorder="1" applyAlignment="1">
      <alignment horizontal="center" vertical="center" wrapText="1"/>
    </xf>
    <xf numFmtId="49" fontId="57" fillId="3" borderId="27" xfId="4" applyNumberFormat="1" applyFont="1" applyFill="1" applyBorder="1" applyAlignment="1">
      <alignment horizontal="left" vertical="center" wrapText="1"/>
    </xf>
    <xf numFmtId="0" fontId="52" fillId="10" borderId="27" xfId="50371" applyFont="1" applyFill="1" applyBorder="1" applyAlignment="1" applyProtection="1">
      <alignment horizontal="right" vertical="center" wrapText="1"/>
      <protection locked="0"/>
    </xf>
    <xf numFmtId="2" fontId="52" fillId="10" borderId="27" xfId="50371" applyNumberFormat="1" applyFont="1" applyFill="1" applyBorder="1" applyAlignment="1" applyProtection="1">
      <alignment horizontal="right" vertical="center" wrapText="1"/>
      <protection locked="0"/>
    </xf>
    <xf numFmtId="2" fontId="30" fillId="10" borderId="27" xfId="50371" applyNumberFormat="1" applyFont="1" applyFill="1" applyBorder="1" applyAlignment="1">
      <alignment horizontal="right" vertical="center"/>
    </xf>
    <xf numFmtId="2" fontId="26" fillId="3" borderId="27" xfId="50371" applyNumberFormat="1" applyFont="1" applyFill="1" applyBorder="1" applyAlignment="1">
      <alignment horizontal="right" vertical="center"/>
    </xf>
    <xf numFmtId="2" fontId="16" fillId="10" borderId="27" xfId="50371" applyNumberFormat="1" applyFont="1" applyFill="1" applyBorder="1" applyAlignment="1">
      <alignment horizontal="right" vertical="center"/>
    </xf>
    <xf numFmtId="2" fontId="57" fillId="0" borderId="0" xfId="0" applyNumberFormat="1" applyFont="1" applyAlignment="1">
      <alignment horizontal="center" vertical="center" wrapText="1"/>
    </xf>
    <xf numFmtId="0" fontId="51" fillId="13" borderId="2" xfId="0" applyFont="1" applyFill="1" applyBorder="1" applyAlignment="1">
      <alignment horizontal="center" vertical="center" wrapText="1"/>
    </xf>
    <xf numFmtId="0" fontId="51" fillId="13" borderId="2" xfId="0" applyFont="1" applyFill="1" applyBorder="1" applyAlignment="1">
      <alignment horizontal="center" vertical="center"/>
    </xf>
    <xf numFmtId="0" fontId="177" fillId="13" borderId="2" xfId="0" applyFont="1" applyFill="1" applyBorder="1" applyAlignment="1">
      <alignment horizontal="center" vertical="center" wrapText="1"/>
    </xf>
    <xf numFmtId="0" fontId="51" fillId="13" borderId="3" xfId="0" applyFont="1" applyFill="1" applyBorder="1" applyAlignment="1">
      <alignment horizontal="center" vertical="center" wrapText="1"/>
    </xf>
    <xf numFmtId="0" fontId="26" fillId="0" borderId="0" xfId="0" applyFont="1" applyAlignment="1">
      <alignment horizontal="center" vertical="center" wrapText="1"/>
    </xf>
    <xf numFmtId="2" fontId="52" fillId="0" borderId="2" xfId="0" applyNumberFormat="1" applyFont="1" applyBorder="1" applyAlignment="1">
      <alignment horizontal="center" vertical="center" wrapText="1"/>
    </xf>
    <xf numFmtId="2" fontId="52" fillId="0" borderId="2" xfId="4" applyNumberFormat="1" applyFont="1" applyBorder="1" applyAlignment="1">
      <alignment horizontal="center" vertical="center"/>
    </xf>
    <xf numFmtId="0" fontId="52" fillId="0" borderId="2" xfId="0" applyFont="1" applyBorder="1" applyAlignment="1">
      <alignment horizontal="center" vertical="center" wrapText="1"/>
    </xf>
    <xf numFmtId="0" fontId="52" fillId="0" borderId="8" xfId="0" applyFont="1" applyBorder="1" applyAlignment="1">
      <alignment horizontal="center" vertical="center" wrapText="1"/>
    </xf>
    <xf numFmtId="2" fontId="57" fillId="0" borderId="27" xfId="0" applyNumberFormat="1" applyFont="1" applyBorder="1" applyAlignment="1">
      <alignment horizontal="center" vertical="center" wrapText="1"/>
    </xf>
    <xf numFmtId="0" fontId="51" fillId="0" borderId="27" xfId="0" applyFont="1" applyBorder="1" applyAlignment="1">
      <alignment vertical="center" wrapText="1"/>
    </xf>
    <xf numFmtId="0" fontId="52" fillId="0" borderId="27" xfId="0" applyFont="1" applyBorder="1" applyAlignment="1">
      <alignment horizontal="center" vertical="center" wrapText="1"/>
    </xf>
    <xf numFmtId="0" fontId="52" fillId="0" borderId="7" xfId="0" applyFont="1" applyBorder="1" applyAlignment="1">
      <alignment horizontal="center" vertical="center" wrapText="1"/>
    </xf>
    <xf numFmtId="0" fontId="26" fillId="10" borderId="2" xfId="50371" applyFont="1" applyFill="1" applyBorder="1" applyAlignment="1">
      <alignment horizontal="left" vertical="center" wrapText="1"/>
    </xf>
    <xf numFmtId="0" fontId="26" fillId="0" borderId="0" xfId="0" applyFont="1" applyAlignment="1">
      <alignment horizontal="center" vertical="center"/>
    </xf>
    <xf numFmtId="1" fontId="57" fillId="0" borderId="0" xfId="0" applyNumberFormat="1" applyFont="1" applyAlignment="1">
      <alignment horizontal="center" vertical="center" wrapText="1"/>
    </xf>
    <xf numFmtId="3" fontId="26" fillId="3" borderId="3" xfId="0" applyNumberFormat="1" applyFont="1" applyFill="1" applyBorder="1" applyAlignment="1">
      <alignment horizontal="center" vertical="center" wrapText="1"/>
    </xf>
    <xf numFmtId="0" fontId="30" fillId="10" borderId="2" xfId="0" applyFont="1" applyFill="1" applyBorder="1" applyAlignment="1">
      <alignment vertical="center" wrapText="1"/>
    </xf>
    <xf numFmtId="0" fontId="177" fillId="10" borderId="2" xfId="0" applyFont="1" applyFill="1" applyBorder="1" applyAlignment="1">
      <alignment horizontal="center" vertical="center" wrapText="1"/>
    </xf>
    <xf numFmtId="4" fontId="57" fillId="10" borderId="2" xfId="0" applyNumberFormat="1" applyFont="1" applyFill="1" applyBorder="1" applyAlignment="1">
      <alignment horizontal="center" vertical="center" wrapText="1"/>
    </xf>
    <xf numFmtId="4" fontId="26" fillId="10" borderId="2" xfId="0" applyNumberFormat="1" applyFont="1" applyFill="1" applyBorder="1" applyAlignment="1">
      <alignment horizontal="center" vertical="center" wrapText="1"/>
    </xf>
    <xf numFmtId="0" fontId="30" fillId="0" borderId="27" xfId="50371" applyFont="1" applyBorder="1" applyAlignment="1">
      <alignment horizontal="left" vertical="center" wrapText="1"/>
    </xf>
    <xf numFmtId="167" fontId="26" fillId="10" borderId="27" xfId="50371" applyNumberFormat="1" applyFont="1" applyFill="1" applyBorder="1" applyAlignment="1">
      <alignment horizontal="right"/>
    </xf>
    <xf numFmtId="3" fontId="49" fillId="8" borderId="11" xfId="0" applyNumberFormat="1" applyFont="1" applyFill="1" applyBorder="1" applyAlignment="1">
      <alignment horizontal="center" vertical="center" wrapText="1"/>
    </xf>
    <xf numFmtId="0" fontId="49" fillId="8" borderId="2" xfId="0" applyFont="1" applyFill="1" applyBorder="1" applyAlignment="1">
      <alignment vertical="center"/>
    </xf>
    <xf numFmtId="0" fontId="49" fillId="7" borderId="40" xfId="0" applyFont="1" applyFill="1" applyBorder="1" applyAlignment="1">
      <alignment vertical="center" wrapText="1"/>
    </xf>
    <xf numFmtId="3" fontId="49" fillId="7" borderId="12" xfId="0" applyNumberFormat="1" applyFont="1" applyFill="1" applyBorder="1" applyAlignment="1">
      <alignment horizontal="center" vertical="center" wrapText="1"/>
    </xf>
    <xf numFmtId="0" fontId="49" fillId="7" borderId="4" xfId="0" applyFont="1" applyFill="1" applyBorder="1" applyAlignment="1">
      <alignment horizontal="justify" vertical="center" wrapText="1"/>
    </xf>
    <xf numFmtId="3" fontId="49" fillId="3" borderId="31" xfId="0" applyNumberFormat="1" applyFont="1" applyFill="1" applyBorder="1" applyAlignment="1">
      <alignment horizontal="center" vertical="center" wrapText="1"/>
    </xf>
    <xf numFmtId="3" fontId="49" fillId="3" borderId="3" xfId="0" applyNumberFormat="1" applyFont="1" applyFill="1" applyBorder="1" applyAlignment="1">
      <alignment horizontal="center" vertical="center" wrapText="1"/>
    </xf>
    <xf numFmtId="0" fontId="49" fillId="3" borderId="13" xfId="0" applyFont="1" applyFill="1" applyBorder="1" applyAlignment="1">
      <alignment vertical="center" wrapText="1"/>
    </xf>
    <xf numFmtId="0" fontId="49" fillId="3" borderId="41" xfId="0" applyFont="1" applyFill="1" applyBorder="1" applyAlignment="1">
      <alignment vertical="center" wrapText="1"/>
    </xf>
    <xf numFmtId="3" fontId="49" fillId="3" borderId="11" xfId="0" applyNumberFormat="1" applyFont="1" applyFill="1" applyBorder="1" applyAlignment="1">
      <alignment horizontal="center" vertical="center" wrapText="1"/>
    </xf>
    <xf numFmtId="3" fontId="49" fillId="3" borderId="40" xfId="0" applyNumberFormat="1" applyFont="1" applyFill="1" applyBorder="1" applyAlignment="1">
      <alignment horizontal="center" vertical="center" wrapText="1"/>
    </xf>
    <xf numFmtId="0" fontId="191" fillId="3" borderId="2" xfId="0" applyFont="1" applyFill="1" applyBorder="1"/>
    <xf numFmtId="0" fontId="205" fillId="0" borderId="0" xfId="0" applyFont="1"/>
    <xf numFmtId="0" fontId="206" fillId="0" borderId="0" xfId="0" applyFont="1"/>
    <xf numFmtId="0" fontId="207" fillId="0" borderId="0" xfId="0" applyFont="1"/>
    <xf numFmtId="0" fontId="208" fillId="12" borderId="27" xfId="0" applyFont="1" applyFill="1" applyBorder="1" applyAlignment="1">
      <alignment horizontal="center" vertical="center" wrapText="1"/>
    </xf>
    <xf numFmtId="0" fontId="209" fillId="0" borderId="27" xfId="0" applyFont="1" applyBorder="1" applyAlignment="1">
      <alignment wrapText="1"/>
    </xf>
    <xf numFmtId="3" fontId="210" fillId="0" borderId="27" xfId="50366" applyNumberFormat="1" applyFont="1" applyBorder="1" applyAlignment="1">
      <alignment vertical="center"/>
    </xf>
    <xf numFmtId="3" fontId="210" fillId="10" borderId="27" xfId="50366" applyNumberFormat="1" applyFont="1" applyFill="1" applyBorder="1" applyAlignment="1">
      <alignment vertical="center"/>
    </xf>
    <xf numFmtId="0" fontId="211" fillId="0" borderId="0" xfId="0" applyFont="1"/>
    <xf numFmtId="0" fontId="212" fillId="0" borderId="0" xfId="0" applyFont="1"/>
    <xf numFmtId="0" fontId="211" fillId="0" borderId="31" xfId="0" applyFont="1" applyBorder="1" applyAlignment="1">
      <alignment horizontal="center" vertical="center" wrapText="1"/>
    </xf>
    <xf numFmtId="0" fontId="211" fillId="0" borderId="11" xfId="0" applyFont="1" applyBorder="1" applyAlignment="1">
      <alignment horizontal="center" vertical="center" wrapText="1"/>
    </xf>
    <xf numFmtId="0" fontId="211" fillId="10" borderId="11" xfId="0" applyFont="1" applyFill="1" applyBorder="1" applyAlignment="1">
      <alignment horizontal="center" vertical="center" wrapText="1"/>
    </xf>
    <xf numFmtId="0" fontId="211" fillId="3" borderId="27" xfId="0" applyFont="1" applyFill="1" applyBorder="1" applyAlignment="1">
      <alignment wrapText="1"/>
    </xf>
    <xf numFmtId="0" fontId="211" fillId="3" borderId="27" xfId="0" applyFont="1" applyFill="1" applyBorder="1" applyAlignment="1">
      <alignment vertical="center" wrapText="1"/>
    </xf>
    <xf numFmtId="3" fontId="211" fillId="3" borderId="27" xfId="0" applyNumberFormat="1" applyFont="1" applyFill="1" applyBorder="1" applyAlignment="1">
      <alignment vertical="center"/>
    </xf>
    <xf numFmtId="0" fontId="211" fillId="3" borderId="27" xfId="0" applyFont="1" applyFill="1" applyBorder="1" applyAlignment="1">
      <alignment vertical="center"/>
    </xf>
    <xf numFmtId="4" fontId="211" fillId="3" borderId="27" xfId="0" applyNumberFormat="1" applyFont="1" applyFill="1" applyBorder="1" applyAlignment="1">
      <alignment vertical="center" wrapText="1"/>
    </xf>
    <xf numFmtId="0" fontId="211" fillId="0" borderId="0" xfId="0" applyFont="1" applyAlignment="1">
      <alignment vertical="center"/>
    </xf>
    <xf numFmtId="0" fontId="206" fillId="0" borderId="0" xfId="0" applyFont="1" applyAlignment="1">
      <alignment vertical="center"/>
    </xf>
    <xf numFmtId="2" fontId="206" fillId="0" borderId="0" xfId="0" applyNumberFormat="1" applyFont="1"/>
    <xf numFmtId="0" fontId="49" fillId="5" borderId="3" xfId="0" applyFont="1" applyFill="1" applyBorder="1" applyAlignment="1">
      <alignment horizontal="center" vertical="center" wrapText="1"/>
    </xf>
    <xf numFmtId="0" fontId="28" fillId="10" borderId="0" xfId="0" applyFont="1" applyFill="1" applyAlignment="1">
      <alignment horizontal="center" vertical="center"/>
    </xf>
    <xf numFmtId="0" fontId="176" fillId="8" borderId="2" xfId="0" applyFont="1" applyFill="1" applyBorder="1" applyAlignment="1">
      <alignment horizontal="left" vertical="top" wrapText="1"/>
    </xf>
    <xf numFmtId="0" fontId="13" fillId="3" borderId="4" xfId="0" applyFont="1" applyFill="1" applyBorder="1" applyAlignment="1">
      <alignment horizontal="center" vertical="center" wrapText="1"/>
    </xf>
    <xf numFmtId="0" fontId="28" fillId="8" borderId="41" xfId="0" applyFont="1" applyFill="1" applyBorder="1"/>
    <xf numFmtId="3" fontId="49" fillId="8" borderId="40" xfId="0" applyNumberFormat="1" applyFont="1" applyFill="1" applyBorder="1" applyAlignment="1">
      <alignment horizontal="center" vertical="center"/>
    </xf>
    <xf numFmtId="3" fontId="49" fillId="8" borderId="31" xfId="0" applyNumberFormat="1" applyFont="1" applyFill="1" applyBorder="1" applyAlignment="1">
      <alignment horizontal="center" vertical="center"/>
    </xf>
    <xf numFmtId="3" fontId="49" fillId="8" borderId="2" xfId="0" applyNumberFormat="1" applyFont="1" applyFill="1" applyBorder="1" applyAlignment="1">
      <alignment horizontal="center" vertical="center"/>
    </xf>
    <xf numFmtId="3" fontId="49" fillId="8" borderId="5" xfId="0" applyNumberFormat="1" applyFont="1" applyFill="1" applyBorder="1" applyAlignment="1">
      <alignment horizontal="center" vertical="center"/>
    </xf>
    <xf numFmtId="0" fontId="49" fillId="3" borderId="18" xfId="0" applyFont="1" applyFill="1" applyBorder="1" applyAlignment="1">
      <alignment horizontal="center" vertical="center" wrapText="1"/>
    </xf>
    <xf numFmtId="0" fontId="49" fillId="8" borderId="13" xfId="0" applyFont="1" applyFill="1" applyBorder="1" applyAlignment="1">
      <alignment horizontal="center" vertical="center" wrapText="1"/>
    </xf>
    <xf numFmtId="0" fontId="49" fillId="7" borderId="18" xfId="0" applyFont="1" applyFill="1" applyBorder="1" applyAlignment="1">
      <alignment horizontal="center" vertical="center" wrapText="1"/>
    </xf>
    <xf numFmtId="0" fontId="13" fillId="18" borderId="8"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13" fillId="6" borderId="8" xfId="0" applyFont="1" applyFill="1" applyBorder="1" applyAlignment="1">
      <alignment vertical="center" wrapText="1"/>
    </xf>
    <xf numFmtId="0" fontId="49" fillId="7" borderId="8" xfId="0" applyFont="1" applyFill="1" applyBorder="1" applyAlignment="1">
      <alignment horizontal="center" vertical="center" wrapText="1"/>
    </xf>
    <xf numFmtId="0" fontId="49" fillId="7" borderId="35" xfId="0" applyFont="1" applyFill="1" applyBorder="1" applyAlignment="1">
      <alignment vertical="center" wrapText="1"/>
    </xf>
    <xf numFmtId="0" fontId="49" fillId="7" borderId="13" xfId="0" applyFont="1" applyFill="1" applyBorder="1" applyAlignment="1">
      <alignment horizontal="center" vertical="center" wrapText="1"/>
    </xf>
    <xf numFmtId="0" fontId="49" fillId="23" borderId="8" xfId="0" applyFont="1" applyFill="1" applyBorder="1" applyAlignment="1">
      <alignment vertical="center" wrapText="1"/>
    </xf>
    <xf numFmtId="0" fontId="188" fillId="23" borderId="8" xfId="0" applyFont="1" applyFill="1" applyBorder="1" applyAlignment="1">
      <alignment vertical="center" wrapText="1"/>
    </xf>
    <xf numFmtId="0" fontId="13" fillId="4" borderId="13" xfId="0" applyFont="1" applyFill="1" applyBorder="1" applyAlignment="1">
      <alignment vertical="center" wrapText="1"/>
    </xf>
    <xf numFmtId="0" fontId="13" fillId="111" borderId="13" xfId="0" applyFont="1" applyFill="1" applyBorder="1" applyAlignment="1">
      <alignment vertical="center" wrapText="1"/>
    </xf>
    <xf numFmtId="0" fontId="49" fillId="5" borderId="8" xfId="0" applyFont="1" applyFill="1" applyBorder="1" applyAlignment="1">
      <alignment horizontal="center" vertical="center" wrapText="1"/>
    </xf>
    <xf numFmtId="0" fontId="49" fillId="8" borderId="8" xfId="0" applyFont="1" applyFill="1" applyBorder="1" applyAlignment="1">
      <alignment horizontal="center" vertical="center" wrapText="1"/>
    </xf>
    <xf numFmtId="0" fontId="49" fillId="8" borderId="18" xfId="0" applyFont="1" applyFill="1" applyBorder="1" applyAlignment="1">
      <alignment horizontal="center" vertical="center" wrapText="1"/>
    </xf>
    <xf numFmtId="0" fontId="49" fillId="113" borderId="13" xfId="0" applyFont="1" applyFill="1" applyBorder="1" applyAlignment="1">
      <alignment horizontal="center" vertical="center" wrapText="1"/>
    </xf>
    <xf numFmtId="0" fontId="49" fillId="8" borderId="35" xfId="0" applyFont="1" applyFill="1" applyBorder="1" applyAlignment="1">
      <alignment horizontal="center" vertical="center" wrapText="1"/>
    </xf>
    <xf numFmtId="0" fontId="49" fillId="8" borderId="10" xfId="0" applyFont="1" applyFill="1" applyBorder="1" applyAlignment="1">
      <alignment vertical="center" wrapText="1"/>
    </xf>
    <xf numFmtId="0" fontId="49" fillId="3" borderId="35" xfId="0" applyFont="1" applyFill="1" applyBorder="1" applyAlignment="1">
      <alignment horizontal="center" vertical="center" wrapText="1"/>
    </xf>
    <xf numFmtId="0" fontId="49" fillId="3" borderId="8" xfId="0" applyFont="1" applyFill="1" applyBorder="1" applyAlignment="1">
      <alignment horizontal="center" vertical="center" wrapText="1"/>
    </xf>
    <xf numFmtId="0" fontId="13" fillId="4" borderId="2" xfId="0" applyFont="1" applyFill="1" applyBorder="1" applyAlignment="1">
      <alignment vertical="center" wrapText="1"/>
    </xf>
    <xf numFmtId="0" fontId="13" fillId="111" borderId="2" xfId="0" applyFont="1" applyFill="1" applyBorder="1" applyAlignment="1">
      <alignment vertical="center" wrapText="1"/>
    </xf>
    <xf numFmtId="0" fontId="13" fillId="23" borderId="2" xfId="0" applyFont="1" applyFill="1" applyBorder="1" applyAlignment="1">
      <alignment vertical="center" wrapText="1"/>
    </xf>
    <xf numFmtId="0" fontId="13" fillId="23" borderId="8" xfId="0" applyFont="1" applyFill="1" applyBorder="1" applyAlignment="1">
      <alignment vertical="center" wrapText="1"/>
    </xf>
    <xf numFmtId="0" fontId="13" fillId="118" borderId="2" xfId="0" applyFont="1" applyFill="1" applyBorder="1" applyAlignment="1">
      <alignment vertical="center" wrapText="1"/>
    </xf>
    <xf numFmtId="0" fontId="13" fillId="118" borderId="2" xfId="0" applyFont="1" applyFill="1" applyBorder="1"/>
    <xf numFmtId="0" fontId="49" fillId="118" borderId="2" xfId="0" applyFont="1" applyFill="1" applyBorder="1" applyAlignment="1">
      <alignment horizontal="justify" vertical="center" wrapText="1"/>
    </xf>
    <xf numFmtId="3" fontId="13" fillId="118" borderId="2" xfId="0" applyNumberFormat="1" applyFont="1" applyFill="1" applyBorder="1" applyAlignment="1">
      <alignment horizontal="center" vertical="center" wrapText="1"/>
    </xf>
    <xf numFmtId="0" fontId="13" fillId="118" borderId="8" xfId="0" applyFont="1" applyFill="1" applyBorder="1" applyAlignment="1">
      <alignment vertical="center" wrapText="1"/>
    </xf>
    <xf numFmtId="0" fontId="49" fillId="115" borderId="0" xfId="0" applyFont="1" applyFill="1"/>
    <xf numFmtId="0" fontId="13" fillId="115" borderId="2" xfId="0" applyFont="1" applyFill="1" applyBorder="1" applyAlignment="1">
      <alignment vertical="center" wrapText="1"/>
    </xf>
    <xf numFmtId="0" fontId="13" fillId="115" borderId="2" xfId="0" applyFont="1" applyFill="1" applyBorder="1"/>
    <xf numFmtId="0" fontId="49" fillId="115" borderId="2" xfId="0" applyFont="1" applyFill="1" applyBorder="1" applyAlignment="1">
      <alignment horizontal="justify" vertical="center" wrapText="1"/>
    </xf>
    <xf numFmtId="3" fontId="13" fillId="115" borderId="2" xfId="0" applyNumberFormat="1" applyFont="1" applyFill="1" applyBorder="1" applyAlignment="1">
      <alignment horizontal="center" vertical="center" wrapText="1"/>
    </xf>
    <xf numFmtId="0" fontId="13" fillId="115" borderId="8" xfId="0" applyFont="1" applyFill="1" applyBorder="1" applyAlignment="1">
      <alignment vertical="center" wrapText="1"/>
    </xf>
    <xf numFmtId="0" fontId="49" fillId="115" borderId="5" xfId="0" applyFont="1" applyFill="1" applyBorder="1"/>
    <xf numFmtId="0" fontId="13" fillId="115" borderId="5" xfId="0" applyFont="1" applyFill="1" applyBorder="1" applyAlignment="1">
      <alignment vertical="center" wrapText="1"/>
    </xf>
    <xf numFmtId="0" fontId="13" fillId="115" borderId="5" xfId="0" applyFont="1" applyFill="1" applyBorder="1"/>
    <xf numFmtId="0" fontId="49" fillId="115" borderId="5" xfId="0" applyFont="1" applyFill="1" applyBorder="1" applyAlignment="1">
      <alignment horizontal="justify" vertical="center" wrapText="1"/>
    </xf>
    <xf numFmtId="0" fontId="13" fillId="115" borderId="19" xfId="0" applyFont="1" applyFill="1" applyBorder="1" applyAlignment="1">
      <alignment vertical="center" wrapText="1"/>
    </xf>
    <xf numFmtId="3" fontId="13" fillId="115" borderId="40" xfId="0" applyNumberFormat="1" applyFont="1" applyFill="1" applyBorder="1" applyAlignment="1">
      <alignment horizontal="center" vertical="center" wrapText="1"/>
    </xf>
    <xf numFmtId="0" fontId="13" fillId="115" borderId="12" xfId="0" applyFont="1" applyFill="1" applyBorder="1" applyAlignment="1">
      <alignment vertical="center" wrapText="1"/>
    </xf>
    <xf numFmtId="0" fontId="13" fillId="115" borderId="7" xfId="0" applyFont="1" applyFill="1" applyBorder="1" applyAlignment="1">
      <alignment vertical="center" wrapText="1"/>
    </xf>
    <xf numFmtId="0" fontId="13" fillId="115" borderId="10" xfId="0" applyFont="1" applyFill="1" applyBorder="1" applyAlignment="1">
      <alignment vertical="center" wrapText="1"/>
    </xf>
    <xf numFmtId="0" fontId="49" fillId="115" borderId="2" xfId="0" applyFont="1" applyFill="1" applyBorder="1"/>
    <xf numFmtId="0" fontId="13" fillId="115" borderId="4" xfId="0" applyFont="1" applyFill="1" applyBorder="1" applyAlignment="1">
      <alignment vertical="center" wrapText="1"/>
    </xf>
    <xf numFmtId="3" fontId="13" fillId="115" borderId="4" xfId="0" applyNumberFormat="1" applyFont="1" applyFill="1" applyBorder="1" applyAlignment="1">
      <alignment horizontal="center" vertical="center" wrapText="1"/>
    </xf>
    <xf numFmtId="0" fontId="13" fillId="115" borderId="3" xfId="0" applyFont="1" applyFill="1" applyBorder="1" applyAlignment="1">
      <alignment vertical="center" wrapText="1"/>
    </xf>
    <xf numFmtId="0" fontId="13" fillId="115" borderId="13" xfId="0" applyFont="1" applyFill="1" applyBorder="1" applyAlignment="1">
      <alignment vertical="center" wrapText="1"/>
    </xf>
    <xf numFmtId="0" fontId="13" fillId="24" borderId="2" xfId="0" applyFont="1" applyFill="1" applyBorder="1"/>
    <xf numFmtId="0" fontId="49" fillId="3" borderId="3" xfId="0" applyFont="1" applyFill="1" applyBorder="1" applyAlignment="1">
      <alignment horizontal="left" vertical="center" wrapText="1"/>
    </xf>
    <xf numFmtId="0" fontId="49" fillId="3" borderId="5" xfId="0" applyFont="1" applyFill="1" applyBorder="1" applyAlignment="1">
      <alignment horizontal="left" vertical="center" wrapText="1"/>
    </xf>
    <xf numFmtId="0" fontId="59" fillId="0" borderId="0" xfId="0" applyFont="1" applyAlignment="1">
      <alignment horizontal="left" vertical="top" wrapText="1"/>
    </xf>
    <xf numFmtId="0" fontId="49" fillId="3" borderId="2" xfId="0" applyFont="1" applyFill="1" applyBorder="1" applyAlignment="1">
      <alignment horizontal="left" vertical="center" wrapText="1"/>
    </xf>
    <xf numFmtId="0" fontId="49" fillId="3" borderId="13" xfId="0" applyFont="1" applyFill="1" applyBorder="1" applyAlignment="1">
      <alignment horizontal="center" vertical="center" wrapText="1"/>
    </xf>
    <xf numFmtId="0" fontId="49" fillId="3" borderId="18" xfId="0" applyFont="1" applyFill="1" applyBorder="1" applyAlignment="1">
      <alignment horizontal="center" vertical="center" wrapText="1"/>
    </xf>
    <xf numFmtId="0" fontId="49" fillId="3" borderId="3" xfId="0" applyFont="1" applyFill="1" applyBorder="1" applyAlignment="1">
      <alignment horizontal="center" vertical="center" wrapText="1"/>
    </xf>
    <xf numFmtId="0" fontId="49" fillId="3" borderId="4" xfId="0" applyFont="1" applyFill="1" applyBorder="1" applyAlignment="1">
      <alignment horizontal="center" vertical="center" wrapText="1"/>
    </xf>
    <xf numFmtId="0" fontId="49" fillId="3" borderId="5" xfId="0" applyFont="1" applyFill="1" applyBorder="1" applyAlignment="1">
      <alignment horizontal="center" vertical="center" wrapText="1"/>
    </xf>
    <xf numFmtId="0" fontId="49" fillId="3" borderId="19" xfId="0" applyFont="1" applyFill="1" applyBorder="1" applyAlignment="1">
      <alignment horizontal="center" vertical="center" wrapText="1"/>
    </xf>
    <xf numFmtId="0" fontId="19" fillId="3" borderId="3" xfId="0" applyFont="1" applyFill="1" applyBorder="1" applyAlignment="1">
      <alignment horizontal="left" vertical="center" wrapText="1"/>
    </xf>
    <xf numFmtId="0" fontId="19" fillId="3" borderId="5" xfId="0" applyFont="1" applyFill="1" applyBorder="1" applyAlignment="1">
      <alignment horizontal="left" vertical="center" wrapText="1"/>
    </xf>
    <xf numFmtId="0" fontId="49" fillId="3" borderId="3" xfId="0" applyFont="1" applyFill="1" applyBorder="1" applyAlignment="1">
      <alignment horizontal="left" vertical="top" wrapText="1"/>
    </xf>
    <xf numFmtId="0" fontId="49" fillId="3" borderId="5" xfId="0" applyFont="1" applyFill="1" applyBorder="1" applyAlignment="1">
      <alignment horizontal="left" vertical="top" wrapText="1"/>
    </xf>
    <xf numFmtId="0" fontId="49" fillId="3" borderId="4" xfId="0" applyFont="1" applyFill="1" applyBorder="1" applyAlignment="1">
      <alignment horizontal="left" vertical="center" wrapText="1"/>
    </xf>
    <xf numFmtId="0" fontId="49" fillId="3" borderId="13" xfId="0" applyFont="1" applyFill="1" applyBorder="1" applyAlignment="1">
      <alignment horizontal="left" vertical="center" wrapText="1"/>
    </xf>
    <xf numFmtId="0" fontId="49" fillId="3" borderId="18" xfId="0" applyFont="1" applyFill="1" applyBorder="1" applyAlignment="1">
      <alignment horizontal="left" vertical="center" wrapText="1"/>
    </xf>
    <xf numFmtId="0" fontId="49" fillId="7" borderId="3" xfId="0" applyFont="1" applyFill="1" applyBorder="1" applyAlignment="1">
      <alignment horizontal="left" vertical="center" wrapText="1"/>
    </xf>
    <xf numFmtId="0" fontId="49" fillId="7" borderId="4" xfId="0" applyFont="1" applyFill="1" applyBorder="1" applyAlignment="1">
      <alignment horizontal="left" vertical="center" wrapText="1"/>
    </xf>
    <xf numFmtId="0" fontId="49" fillId="7" borderId="5" xfId="0" applyFont="1" applyFill="1" applyBorder="1" applyAlignment="1">
      <alignment horizontal="left" vertical="center" wrapText="1"/>
    </xf>
    <xf numFmtId="0" fontId="49" fillId="3" borderId="4" xfId="0" applyFont="1" applyFill="1" applyBorder="1" applyAlignment="1">
      <alignment horizontal="left" vertical="top" wrapText="1"/>
    </xf>
    <xf numFmtId="0" fontId="176" fillId="8" borderId="3" xfId="0" applyFont="1" applyFill="1" applyBorder="1" applyAlignment="1">
      <alignment horizontal="left" vertical="top" wrapText="1"/>
    </xf>
    <xf numFmtId="0" fontId="176" fillId="8" borderId="5" xfId="0" applyFont="1" applyFill="1" applyBorder="1" applyAlignment="1">
      <alignment horizontal="left" vertical="top" wrapText="1"/>
    </xf>
    <xf numFmtId="0" fontId="49" fillId="8" borderId="3" xfId="0" applyFont="1" applyFill="1" applyBorder="1" applyAlignment="1">
      <alignment horizontal="center" vertical="center" wrapText="1"/>
    </xf>
    <xf numFmtId="0" fontId="49" fillId="8" borderId="5" xfId="0" applyFont="1" applyFill="1" applyBorder="1" applyAlignment="1">
      <alignment horizontal="center" vertical="center" wrapText="1"/>
    </xf>
    <xf numFmtId="0" fontId="49" fillId="8" borderId="3" xfId="0" applyFont="1" applyFill="1" applyBorder="1" applyAlignment="1">
      <alignment horizontal="left" vertical="center" wrapText="1"/>
    </xf>
    <xf numFmtId="0" fontId="49" fillId="8" borderId="4" xfId="0" applyFont="1" applyFill="1" applyBorder="1" applyAlignment="1">
      <alignment horizontal="left" vertical="center" wrapText="1"/>
    </xf>
    <xf numFmtId="0" fontId="49" fillId="8" borderId="5" xfId="0" applyFont="1" applyFill="1" applyBorder="1" applyAlignment="1">
      <alignment horizontal="left" vertical="center" wrapText="1"/>
    </xf>
    <xf numFmtId="0" fontId="49" fillId="5" borderId="2" xfId="0" applyFont="1" applyFill="1" applyBorder="1" applyAlignment="1">
      <alignment horizontal="center" vertical="center" wrapText="1"/>
    </xf>
    <xf numFmtId="0" fontId="49" fillId="8" borderId="3" xfId="0" applyFont="1" applyFill="1" applyBorder="1" applyAlignment="1">
      <alignment horizontal="left" vertical="top" wrapText="1"/>
    </xf>
    <xf numFmtId="0" fontId="49" fillId="8" borderId="5" xfId="0" applyFont="1" applyFill="1" applyBorder="1" applyAlignment="1">
      <alignment horizontal="left" vertical="top" wrapText="1"/>
    </xf>
    <xf numFmtId="0" fontId="49" fillId="5" borderId="3" xfId="0" applyFont="1" applyFill="1" applyBorder="1" applyAlignment="1">
      <alignment horizontal="left" vertical="center" wrapText="1"/>
    </xf>
    <xf numFmtId="0" fontId="49" fillId="5" borderId="4" xfId="0" applyFont="1" applyFill="1" applyBorder="1" applyAlignment="1">
      <alignment horizontal="left" vertical="center" wrapText="1"/>
    </xf>
    <xf numFmtId="0" fontId="49" fillId="5" borderId="5" xfId="0" applyFont="1" applyFill="1" applyBorder="1" applyAlignment="1">
      <alignment horizontal="left" vertical="center" wrapText="1"/>
    </xf>
    <xf numFmtId="0" fontId="13" fillId="4" borderId="4" xfId="0" applyFont="1" applyFill="1" applyBorder="1" applyAlignment="1">
      <alignment horizontal="left" vertical="center" wrapText="1"/>
    </xf>
    <xf numFmtId="0" fontId="49" fillId="5" borderId="3" xfId="0" applyFont="1" applyFill="1" applyBorder="1" applyAlignment="1">
      <alignment horizontal="left" vertical="top" wrapText="1"/>
    </xf>
    <xf numFmtId="0" fontId="49" fillId="5" borderId="4" xfId="0" applyFont="1" applyFill="1" applyBorder="1" applyAlignment="1">
      <alignment horizontal="left" vertical="top" wrapText="1"/>
    </xf>
    <xf numFmtId="0" fontId="49" fillId="5" borderId="5" xfId="0" applyFont="1" applyFill="1" applyBorder="1" applyAlignment="1">
      <alignment horizontal="left" vertical="top" wrapText="1"/>
    </xf>
    <xf numFmtId="0" fontId="49" fillId="8" borderId="4" xfId="0" applyFont="1" applyFill="1" applyBorder="1" applyAlignment="1">
      <alignment horizontal="center" vertical="center" wrapText="1"/>
    </xf>
    <xf numFmtId="0" fontId="49" fillId="8" borderId="13" xfId="0" applyFont="1" applyFill="1" applyBorder="1" applyAlignment="1">
      <alignment horizontal="center" vertical="center" wrapText="1"/>
    </xf>
    <xf numFmtId="0" fontId="49" fillId="8" borderId="19" xfId="0" applyFont="1" applyFill="1" applyBorder="1" applyAlignment="1">
      <alignment horizontal="center" vertical="center" wrapText="1"/>
    </xf>
    <xf numFmtId="0" fontId="49" fillId="8" borderId="18" xfId="0" applyFont="1" applyFill="1" applyBorder="1" applyAlignment="1">
      <alignment horizontal="center" vertical="center" wrapText="1"/>
    </xf>
    <xf numFmtId="0" fontId="49" fillId="8" borderId="2" xfId="0" applyFont="1" applyFill="1" applyBorder="1" applyAlignment="1">
      <alignment horizontal="left" vertical="center" wrapText="1"/>
    </xf>
    <xf numFmtId="0" fontId="49" fillId="8" borderId="4" xfId="0" applyFont="1" applyFill="1" applyBorder="1" applyAlignment="1">
      <alignment horizontal="left" vertical="top" wrapText="1"/>
    </xf>
    <xf numFmtId="0" fontId="49" fillId="7" borderId="19" xfId="0" applyFont="1" applyFill="1" applyBorder="1" applyAlignment="1">
      <alignment horizontal="center" vertical="center" wrapText="1"/>
    </xf>
    <xf numFmtId="0" fontId="49" fillId="7" borderId="18" xfId="0" applyFont="1" applyFill="1" applyBorder="1" applyAlignment="1">
      <alignment horizontal="center" vertical="center" wrapText="1"/>
    </xf>
    <xf numFmtId="0" fontId="49" fillId="7" borderId="2" xfId="0" applyFont="1" applyFill="1" applyBorder="1" applyAlignment="1">
      <alignment horizontal="center" vertical="center" wrapText="1"/>
    </xf>
    <xf numFmtId="0" fontId="49" fillId="7" borderId="2" xfId="0" applyFont="1" applyFill="1" applyBorder="1" applyAlignment="1">
      <alignment horizontal="left" vertical="center" wrapText="1"/>
    </xf>
    <xf numFmtId="0" fontId="49" fillId="7" borderId="27" xfId="0" applyFont="1" applyFill="1" applyBorder="1" applyAlignment="1">
      <alignment horizontal="left" vertical="top" wrapText="1"/>
    </xf>
    <xf numFmtId="0" fontId="49" fillId="7" borderId="88" xfId="0" applyFont="1" applyFill="1" applyBorder="1" applyAlignment="1">
      <alignment horizontal="left" vertical="top" wrapText="1"/>
    </xf>
    <xf numFmtId="0" fontId="49" fillId="7" borderId="89" xfId="0" applyFont="1" applyFill="1" applyBorder="1" applyAlignment="1">
      <alignment horizontal="left" vertical="top" wrapText="1"/>
    </xf>
    <xf numFmtId="0" fontId="49" fillId="7" borderId="3" xfId="0" applyFont="1" applyFill="1" applyBorder="1" applyAlignment="1">
      <alignment horizontal="left" vertical="top" wrapText="1"/>
    </xf>
    <xf numFmtId="0" fontId="49" fillId="7" borderId="5" xfId="0" applyFont="1" applyFill="1" applyBorder="1" applyAlignment="1">
      <alignment horizontal="left" vertical="top" wrapText="1"/>
    </xf>
    <xf numFmtId="0" fontId="49" fillId="7" borderId="13" xfId="0" applyFont="1" applyFill="1" applyBorder="1" applyAlignment="1">
      <alignment horizontal="left" vertical="top" wrapText="1"/>
    </xf>
    <xf numFmtId="0" fontId="49" fillId="7" borderId="18" xfId="0" applyFont="1" applyFill="1" applyBorder="1" applyAlignment="1">
      <alignment horizontal="left" vertical="top" wrapText="1"/>
    </xf>
    <xf numFmtId="0" fontId="176" fillId="8" borderId="4" xfId="0" applyFont="1" applyFill="1" applyBorder="1" applyAlignment="1">
      <alignment horizontal="left" vertical="top" wrapText="1"/>
    </xf>
    <xf numFmtId="0" fontId="13" fillId="3" borderId="35" xfId="0" applyFont="1" applyFill="1" applyBorder="1" applyAlignment="1">
      <alignment horizontal="right" wrapText="1"/>
    </xf>
    <xf numFmtId="0" fontId="13" fillId="3" borderId="30" xfId="0" applyFont="1" applyFill="1" applyBorder="1" applyAlignment="1">
      <alignment horizontal="right" wrapText="1"/>
    </xf>
    <xf numFmtId="0" fontId="13" fillId="3" borderId="29" xfId="0" applyFont="1" applyFill="1" applyBorder="1" applyAlignment="1">
      <alignment horizontal="right" wrapText="1"/>
    </xf>
    <xf numFmtId="0" fontId="13" fillId="23" borderId="2" xfId="0" applyFont="1" applyFill="1" applyBorder="1" applyAlignment="1">
      <alignment horizontal="left" vertical="center" wrapText="1"/>
    </xf>
    <xf numFmtId="0" fontId="49" fillId="5" borderId="13" xfId="0" applyFont="1" applyFill="1" applyBorder="1" applyAlignment="1">
      <alignment horizontal="center" vertical="center" wrapText="1"/>
    </xf>
    <xf numFmtId="0" fontId="49" fillId="5" borderId="19" xfId="0" applyFont="1" applyFill="1" applyBorder="1" applyAlignment="1">
      <alignment horizontal="center" vertical="center" wrapText="1"/>
    </xf>
    <xf numFmtId="0" fontId="49" fillId="5" borderId="18" xfId="0" applyFont="1" applyFill="1" applyBorder="1" applyAlignment="1">
      <alignment horizontal="center" vertical="center" wrapText="1"/>
    </xf>
    <xf numFmtId="0" fontId="49" fillId="7" borderId="43" xfId="0" applyFont="1" applyFill="1" applyBorder="1" applyAlignment="1">
      <alignment horizontal="left" vertical="center" wrapText="1"/>
    </xf>
    <xf numFmtId="0" fontId="13" fillId="6" borderId="8"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49" fillId="7" borderId="13" xfId="0" applyFont="1" applyFill="1" applyBorder="1" applyAlignment="1">
      <alignment horizontal="center" vertical="center" wrapText="1"/>
    </xf>
    <xf numFmtId="0" fontId="49" fillId="7" borderId="4" xfId="0" applyFont="1" applyFill="1" applyBorder="1" applyAlignment="1">
      <alignment horizontal="center" vertical="center"/>
    </xf>
    <xf numFmtId="0" fontId="49" fillId="7" borderId="5" xfId="0" applyFont="1" applyFill="1" applyBorder="1" applyAlignment="1">
      <alignment horizontal="center" vertical="center"/>
    </xf>
    <xf numFmtId="0" fontId="13" fillId="4" borderId="1" xfId="0" applyFont="1" applyFill="1" applyBorder="1" applyAlignment="1">
      <alignment vertical="center" wrapText="1"/>
    </xf>
    <xf numFmtId="0" fontId="13" fillId="4" borderId="0" xfId="0" applyFont="1" applyFill="1" applyAlignment="1">
      <alignment vertical="center" wrapText="1"/>
    </xf>
    <xf numFmtId="0" fontId="28" fillId="10" borderId="6" xfId="0" applyFont="1" applyFill="1" applyBorder="1" applyAlignment="1">
      <alignment horizontal="left" vertical="center" wrapText="1"/>
    </xf>
    <xf numFmtId="0" fontId="28" fillId="10" borderId="6" xfId="0" applyFont="1" applyFill="1" applyBorder="1" applyAlignment="1">
      <alignment horizontal="left" vertical="center"/>
    </xf>
    <xf numFmtId="0" fontId="13" fillId="3" borderId="2" xfId="0" applyFont="1" applyFill="1" applyBorder="1" applyAlignment="1">
      <alignment horizontal="center" vertical="center" wrapText="1"/>
    </xf>
    <xf numFmtId="0" fontId="49" fillId="8" borderId="13" xfId="0" applyFont="1" applyFill="1" applyBorder="1" applyAlignment="1">
      <alignment horizontal="left" vertical="center" wrapText="1"/>
    </xf>
    <xf numFmtId="0" fontId="49" fillId="8" borderId="18" xfId="0" applyFont="1" applyFill="1" applyBorder="1" applyAlignment="1">
      <alignment horizontal="left" vertical="center" wrapText="1"/>
    </xf>
    <xf numFmtId="0" fontId="13" fillId="18" borderId="27" xfId="0" applyFont="1" applyFill="1" applyBorder="1" applyAlignment="1">
      <alignment horizontal="left" vertical="center" wrapText="1"/>
    </xf>
    <xf numFmtId="0" fontId="13" fillId="12" borderId="13" xfId="0" applyFont="1" applyFill="1" applyBorder="1" applyAlignment="1">
      <alignment wrapText="1"/>
    </xf>
    <xf numFmtId="0" fontId="13" fillId="12" borderId="10" xfId="0" applyFont="1" applyFill="1" applyBorder="1" applyAlignment="1">
      <alignment wrapText="1"/>
    </xf>
    <xf numFmtId="0" fontId="13" fillId="12" borderId="87" xfId="0" applyFont="1" applyFill="1" applyBorder="1" applyAlignment="1">
      <alignment wrapText="1"/>
    </xf>
    <xf numFmtId="0" fontId="187" fillId="3" borderId="27" xfId="0" applyFont="1" applyFill="1" applyBorder="1" applyAlignment="1">
      <alignment horizontal="right" vertical="center" wrapText="1"/>
    </xf>
    <xf numFmtId="0" fontId="13" fillId="3" borderId="8" xfId="0" applyFont="1" applyFill="1" applyBorder="1" applyAlignment="1">
      <alignment horizontal="center" vertical="center" wrapText="1"/>
    </xf>
    <xf numFmtId="0" fontId="186" fillId="10" borderId="0" xfId="0" applyFont="1" applyFill="1" applyAlignment="1">
      <alignment horizontal="center"/>
    </xf>
    <xf numFmtId="0" fontId="13" fillId="12" borderId="8" xfId="0" applyFont="1" applyFill="1" applyBorder="1" applyAlignment="1">
      <alignment wrapText="1"/>
    </xf>
    <xf numFmtId="0" fontId="13" fillId="12" borderId="9" xfId="0" applyFont="1" applyFill="1" applyBorder="1" applyAlignment="1">
      <alignment wrapText="1"/>
    </xf>
    <xf numFmtId="0" fontId="13" fillId="12" borderId="47" xfId="0" applyFont="1" applyFill="1" applyBorder="1" applyAlignment="1">
      <alignment wrapText="1"/>
    </xf>
    <xf numFmtId="0" fontId="13" fillId="3" borderId="27" xfId="0" applyFont="1" applyFill="1" applyBorder="1" applyAlignment="1">
      <alignment horizontal="center" vertical="center" wrapText="1"/>
    </xf>
    <xf numFmtId="0" fontId="13" fillId="3" borderId="7" xfId="0" applyFont="1" applyFill="1" applyBorder="1" applyAlignment="1">
      <alignment horizontal="center" vertical="center" wrapText="1"/>
    </xf>
    <xf numFmtId="0" fontId="13" fillId="3" borderId="2" xfId="0" applyFont="1" applyFill="1" applyBorder="1" applyAlignment="1">
      <alignment horizontal="center" vertical="center"/>
    </xf>
    <xf numFmtId="0" fontId="13" fillId="6" borderId="2" xfId="0" applyFont="1" applyFill="1" applyBorder="1" applyAlignment="1">
      <alignment vertical="center" wrapText="1"/>
    </xf>
    <xf numFmtId="0" fontId="13" fillId="3" borderId="18" xfId="0" applyFont="1" applyFill="1" applyBorder="1" applyAlignment="1">
      <alignment horizontal="center" vertical="center" wrapText="1"/>
    </xf>
    <xf numFmtId="0" fontId="13" fillId="3" borderId="6" xfId="0" applyFont="1" applyFill="1" applyBorder="1" applyAlignment="1">
      <alignment horizontal="center" vertical="center" wrapText="1"/>
    </xf>
    <xf numFmtId="0" fontId="13" fillId="3" borderId="12" xfId="0" applyFont="1" applyFill="1" applyBorder="1" applyAlignment="1">
      <alignment horizontal="center" vertical="center" wrapText="1"/>
    </xf>
    <xf numFmtId="0" fontId="13" fillId="3" borderId="9" xfId="0" applyFont="1" applyFill="1" applyBorder="1" applyAlignment="1">
      <alignment horizontal="center" vertical="center" wrapText="1"/>
    </xf>
    <xf numFmtId="0" fontId="13" fillId="23" borderId="8" xfId="0" applyFont="1" applyFill="1" applyBorder="1" applyAlignment="1">
      <alignment horizontal="left" vertical="center" wrapText="1"/>
    </xf>
    <xf numFmtId="0" fontId="13" fillId="23" borderId="9" xfId="0" applyFont="1" applyFill="1" applyBorder="1" applyAlignment="1">
      <alignment horizontal="left" vertical="center" wrapText="1"/>
    </xf>
    <xf numFmtId="0" fontId="13" fillId="23" borderId="7" xfId="0" applyFont="1" applyFill="1" applyBorder="1" applyAlignment="1">
      <alignment horizontal="left" vertical="center" wrapText="1"/>
    </xf>
    <xf numFmtId="0" fontId="13" fillId="7" borderId="8" xfId="0" applyFont="1" applyFill="1" applyBorder="1" applyAlignment="1">
      <alignment horizontal="left" vertical="center" wrapText="1"/>
    </xf>
    <xf numFmtId="0" fontId="13" fillId="7" borderId="9" xfId="0" applyFont="1" applyFill="1" applyBorder="1" applyAlignment="1">
      <alignment horizontal="left" vertical="center" wrapText="1"/>
    </xf>
    <xf numFmtId="0" fontId="13" fillId="7" borderId="7" xfId="0" applyFont="1" applyFill="1" applyBorder="1" applyAlignment="1">
      <alignment horizontal="left" vertical="center" wrapText="1"/>
    </xf>
    <xf numFmtId="0" fontId="13" fillId="7" borderId="4" xfId="0" applyFont="1" applyFill="1" applyBorder="1" applyAlignment="1">
      <alignment horizontal="left" vertical="center" wrapText="1"/>
    </xf>
    <xf numFmtId="0" fontId="49" fillId="7" borderId="4" xfId="0" applyFont="1" applyFill="1" applyBorder="1" applyAlignment="1">
      <alignment horizontal="left" vertical="top" wrapText="1"/>
    </xf>
    <xf numFmtId="0" fontId="49" fillId="7" borderId="11" xfId="0" applyFont="1" applyFill="1" applyBorder="1" applyAlignment="1">
      <alignment horizontal="left" vertical="center" wrapText="1"/>
    </xf>
    <xf numFmtId="0" fontId="49" fillId="7" borderId="28" xfId="0" applyFont="1" applyFill="1" applyBorder="1" applyAlignment="1">
      <alignment horizontal="left" vertical="center" wrapText="1"/>
    </xf>
    <xf numFmtId="0" fontId="49" fillId="7" borderId="13" xfId="0" applyFont="1" applyFill="1" applyBorder="1" applyAlignment="1">
      <alignment horizontal="left" vertical="center" wrapText="1"/>
    </xf>
    <xf numFmtId="0" fontId="49" fillId="7" borderId="19" xfId="0" applyFont="1" applyFill="1" applyBorder="1" applyAlignment="1">
      <alignment horizontal="left" vertical="center" wrapText="1"/>
    </xf>
    <xf numFmtId="0" fontId="49" fillId="7" borderId="18" xfId="0" applyFont="1" applyFill="1" applyBorder="1" applyAlignment="1">
      <alignment horizontal="left" vertical="center" wrapText="1"/>
    </xf>
    <xf numFmtId="0" fontId="13" fillId="7" borderId="3" xfId="0" applyFont="1" applyFill="1" applyBorder="1" applyAlignment="1">
      <alignment horizontal="left" vertical="center" wrapText="1"/>
    </xf>
    <xf numFmtId="0" fontId="13" fillId="7" borderId="5" xfId="0" applyFont="1" applyFill="1" applyBorder="1" applyAlignment="1">
      <alignment horizontal="left" vertical="center" wrapText="1"/>
    </xf>
    <xf numFmtId="0" fontId="13" fillId="3" borderId="3" xfId="0" applyFont="1" applyFill="1" applyBorder="1" applyAlignment="1">
      <alignment horizontal="center" vertical="center" wrapText="1"/>
    </xf>
    <xf numFmtId="0" fontId="13" fillId="3" borderId="4" xfId="0" applyFont="1" applyFill="1" applyBorder="1" applyAlignment="1">
      <alignment horizontal="center" vertical="center" wrapText="1"/>
    </xf>
    <xf numFmtId="0" fontId="13" fillId="3" borderId="5" xfId="0" applyFont="1" applyFill="1" applyBorder="1" applyAlignment="1">
      <alignment horizontal="center" vertical="center" wrapText="1"/>
    </xf>
    <xf numFmtId="0" fontId="49" fillId="3" borderId="19" xfId="0" applyFont="1" applyFill="1" applyBorder="1" applyAlignment="1">
      <alignment horizontal="left" vertical="center" wrapText="1"/>
    </xf>
    <xf numFmtId="0" fontId="13" fillId="118" borderId="2" xfId="0" applyFont="1" applyFill="1" applyBorder="1" applyAlignment="1">
      <alignment vertical="center" wrapText="1"/>
    </xf>
    <xf numFmtId="0" fontId="13" fillId="8" borderId="3" xfId="0" applyFont="1" applyFill="1" applyBorder="1" applyAlignment="1">
      <alignment horizontal="left" vertical="center" wrapText="1"/>
    </xf>
    <xf numFmtId="0" fontId="13" fillId="8" borderId="4" xfId="0" applyFont="1" applyFill="1" applyBorder="1" applyAlignment="1">
      <alignment horizontal="left" vertical="center" wrapText="1"/>
    </xf>
    <xf numFmtId="0" fontId="13" fillId="8" borderId="5" xfId="0" applyFont="1" applyFill="1" applyBorder="1" applyAlignment="1">
      <alignment horizontal="left" vertical="center" wrapText="1"/>
    </xf>
    <xf numFmtId="0" fontId="20" fillId="3" borderId="2" xfId="0" applyFont="1" applyFill="1" applyBorder="1" applyAlignment="1">
      <alignment horizontal="center" vertical="center" wrapText="1"/>
    </xf>
    <xf numFmtId="0" fontId="20" fillId="3" borderId="40" xfId="0" applyFont="1" applyFill="1" applyBorder="1" applyAlignment="1">
      <alignment horizontal="right" vertical="center" wrapText="1"/>
    </xf>
    <xf numFmtId="0" fontId="38" fillId="13" borderId="8" xfId="0" applyFont="1" applyFill="1" applyBorder="1" applyAlignment="1">
      <alignment horizontal="center" vertical="center" wrapText="1"/>
    </xf>
    <xf numFmtId="0" fontId="38" fillId="13" borderId="9" xfId="0" applyFont="1" applyFill="1" applyBorder="1" applyAlignment="1">
      <alignment horizontal="center" vertical="center" wrapText="1"/>
    </xf>
    <xf numFmtId="0" fontId="38" fillId="13" borderId="7" xfId="0" applyFont="1" applyFill="1" applyBorder="1" applyAlignment="1">
      <alignment horizontal="center" vertical="center" wrapText="1"/>
    </xf>
    <xf numFmtId="0" fontId="20" fillId="3" borderId="27" xfId="0" applyFont="1" applyFill="1" applyBorder="1" applyAlignment="1">
      <alignment horizontal="center" vertical="center" wrapText="1"/>
    </xf>
    <xf numFmtId="0" fontId="20" fillId="3" borderId="9" xfId="0" applyFont="1" applyFill="1" applyBorder="1" applyAlignment="1">
      <alignment horizontal="center" vertical="center" wrapText="1"/>
    </xf>
    <xf numFmtId="0" fontId="20" fillId="3" borderId="7" xfId="0" applyFont="1" applyFill="1" applyBorder="1" applyAlignment="1">
      <alignment horizontal="center" vertical="center" wrapText="1"/>
    </xf>
    <xf numFmtId="0" fontId="20" fillId="3" borderId="8" xfId="0" applyFont="1" applyFill="1" applyBorder="1" applyAlignment="1">
      <alignment horizontal="center" vertical="center" wrapText="1"/>
    </xf>
    <xf numFmtId="0" fontId="38" fillId="3" borderId="31" xfId="50366" applyFont="1" applyFill="1" applyBorder="1" applyAlignment="1">
      <alignment horizontal="center" vertical="center" wrapText="1"/>
    </xf>
    <xf numFmtId="0" fontId="38" fillId="3" borderId="41" xfId="50366" applyFont="1" applyFill="1" applyBorder="1" applyAlignment="1">
      <alignment horizontal="center" vertical="center" wrapText="1"/>
    </xf>
    <xf numFmtId="0" fontId="38" fillId="3" borderId="40" xfId="50366" applyFont="1" applyFill="1" applyBorder="1" applyAlignment="1">
      <alignment horizontal="center" vertical="center" wrapText="1"/>
    </xf>
    <xf numFmtId="0" fontId="38" fillId="3" borderId="31" xfId="50366" applyFont="1" applyFill="1" applyBorder="1" applyAlignment="1">
      <alignment horizontal="center" vertical="center"/>
    </xf>
    <xf numFmtId="0" fontId="38" fillId="3" borderId="41" xfId="50366" applyFont="1" applyFill="1" applyBorder="1" applyAlignment="1">
      <alignment horizontal="center" vertical="center"/>
    </xf>
    <xf numFmtId="0" fontId="38" fillId="3" borderId="40" xfId="50366" applyFont="1" applyFill="1" applyBorder="1" applyAlignment="1">
      <alignment horizontal="center" vertical="center"/>
    </xf>
    <xf numFmtId="0" fontId="32" fillId="3" borderId="29" xfId="50366" applyFont="1" applyFill="1" applyBorder="1" applyAlignment="1">
      <alignment horizontal="center" vertical="center" wrapText="1"/>
    </xf>
    <xf numFmtId="0" fontId="32" fillId="3" borderId="27" xfId="50366" applyFont="1" applyFill="1" applyBorder="1" applyAlignment="1">
      <alignment horizontal="center" vertical="center" wrapText="1"/>
    </xf>
    <xf numFmtId="0" fontId="38" fillId="3" borderId="27" xfId="50366" applyFont="1" applyFill="1" applyBorder="1" applyAlignment="1">
      <alignment horizontal="center" vertical="center" wrapText="1"/>
    </xf>
    <xf numFmtId="0" fontId="38" fillId="19" borderId="2" xfId="50366" applyFont="1" applyFill="1" applyBorder="1" applyAlignment="1">
      <alignment horizontal="center" vertical="center" wrapText="1"/>
    </xf>
    <xf numFmtId="0" fontId="38" fillId="19" borderId="2" xfId="50366" applyFont="1" applyFill="1" applyBorder="1" applyAlignment="1">
      <alignment horizontal="center" vertical="center"/>
    </xf>
    <xf numFmtId="0" fontId="38" fillId="3" borderId="2" xfId="50366" applyFont="1" applyFill="1" applyBorder="1" applyAlignment="1">
      <alignment horizontal="center" vertical="center" wrapText="1"/>
    </xf>
    <xf numFmtId="0" fontId="39" fillId="3" borderId="27" xfId="0" applyFont="1" applyFill="1" applyBorder="1" applyAlignment="1">
      <alignment horizontal="center" vertical="center" wrapText="1"/>
    </xf>
    <xf numFmtId="0" fontId="39" fillId="13" borderId="2" xfId="0" applyFont="1" applyFill="1" applyBorder="1" applyAlignment="1">
      <alignment horizontal="center" vertical="center" wrapText="1"/>
    </xf>
    <xf numFmtId="1" fontId="33" fillId="0" borderId="3" xfId="20" applyNumberFormat="1" applyFont="1" applyFill="1" applyBorder="1" applyAlignment="1">
      <alignment horizontal="center" vertical="center" wrapText="1"/>
    </xf>
    <xf numFmtId="1" fontId="33" fillId="0" borderId="4" xfId="20" applyNumberFormat="1" applyFont="1" applyFill="1" applyBorder="1" applyAlignment="1">
      <alignment horizontal="center" vertical="center" wrapText="1"/>
    </xf>
    <xf numFmtId="1" fontId="33" fillId="0" borderId="5" xfId="20" applyNumberFormat="1" applyFont="1" applyFill="1" applyBorder="1" applyAlignment="1">
      <alignment horizontal="center" vertical="center" wrapText="1"/>
    </xf>
    <xf numFmtId="0" fontId="20" fillId="0" borderId="0" xfId="0" applyFont="1" applyAlignment="1">
      <alignment horizontal="left" vertical="top" wrapText="1"/>
    </xf>
    <xf numFmtId="0" fontId="23" fillId="0" borderId="0" xfId="8" applyFont="1" applyAlignment="1">
      <alignment horizontal="center" wrapText="1"/>
    </xf>
    <xf numFmtId="0" fontId="21" fillId="0" borderId="0" xfId="0" applyFont="1" applyAlignment="1">
      <alignment horizontal="center" vertical="center" wrapText="1"/>
    </xf>
    <xf numFmtId="0" fontId="11" fillId="0" borderId="0" xfId="50361" applyFont="1" applyAlignment="1">
      <alignment horizontal="center" vertical="center" wrapText="1"/>
    </xf>
    <xf numFmtId="0" fontId="30" fillId="0" borderId="0" xfId="0" applyFont="1" applyAlignment="1">
      <alignment horizontal="left" vertical="center" wrapText="1"/>
    </xf>
    <xf numFmtId="0" fontId="23" fillId="0" borderId="0" xfId="12" applyFont="1" applyAlignment="1">
      <alignment horizontal="center"/>
    </xf>
    <xf numFmtId="0" fontId="71" fillId="0" borderId="0" xfId="50362" applyFont="1" applyAlignment="1">
      <alignment horizontal="justify" vertical="center" wrapText="1"/>
    </xf>
    <xf numFmtId="0" fontId="23" fillId="0" borderId="0" xfId="50362" applyFont="1" applyAlignment="1">
      <alignment horizontal="center" wrapText="1"/>
    </xf>
    <xf numFmtId="0" fontId="38" fillId="2" borderId="2" xfId="50362" applyFont="1" applyFill="1" applyBorder="1" applyAlignment="1">
      <alignment vertical="center" wrapText="1"/>
    </xf>
    <xf numFmtId="0" fontId="38" fillId="2" borderId="2" xfId="50362" applyFont="1" applyFill="1" applyBorder="1" applyAlignment="1">
      <alignment horizontal="center" vertical="center" wrapText="1"/>
    </xf>
    <xf numFmtId="3" fontId="38" fillId="2" borderId="2" xfId="50362" applyNumberFormat="1" applyFont="1" applyFill="1" applyBorder="1" applyAlignment="1">
      <alignment horizontal="center" vertical="center" wrapText="1"/>
    </xf>
    <xf numFmtId="0" fontId="20" fillId="3" borderId="2" xfId="13" applyFont="1" applyFill="1" applyBorder="1" applyAlignment="1">
      <alignment horizontal="center" vertical="center" wrapText="1"/>
    </xf>
    <xf numFmtId="0" fontId="71" fillId="0" borderId="0" xfId="13" applyFont="1" applyAlignment="1">
      <alignment horizontal="justify" vertical="center" wrapText="1"/>
    </xf>
    <xf numFmtId="0" fontId="23" fillId="0" borderId="0" xfId="13" applyFont="1" applyAlignment="1">
      <alignment horizontal="center" vertical="top" wrapText="1"/>
    </xf>
    <xf numFmtId="0" fontId="15" fillId="0" borderId="0" xfId="0" applyFont="1" applyAlignment="1">
      <alignment horizontal="center" wrapText="1"/>
    </xf>
    <xf numFmtId="0" fontId="22" fillId="56" borderId="2" xfId="8" applyFont="1" applyFill="1" applyBorder="1" applyAlignment="1">
      <alignment horizontal="center" vertical="center" wrapText="1"/>
    </xf>
    <xf numFmtId="0" fontId="20" fillId="0" borderId="2" xfId="8" applyFont="1" applyBorder="1" applyAlignment="1">
      <alignment horizontal="left" vertical="center" wrapText="1"/>
    </xf>
    <xf numFmtId="3" fontId="20" fillId="10" borderId="2" xfId="8" applyNumberFormat="1" applyFont="1" applyFill="1" applyBorder="1" applyAlignment="1">
      <alignment horizontal="center" vertical="center"/>
    </xf>
    <xf numFmtId="0" fontId="32" fillId="10" borderId="2" xfId="21" applyFont="1" applyFill="1" applyBorder="1" applyAlignment="1">
      <alignment horizontal="left" vertical="center" wrapText="1"/>
    </xf>
    <xf numFmtId="0" fontId="73" fillId="10" borderId="3" xfId="0" applyFont="1" applyFill="1" applyBorder="1" applyAlignment="1">
      <alignment horizontal="center" vertical="center" wrapText="1"/>
    </xf>
    <xf numFmtId="0" fontId="73" fillId="10" borderId="4" xfId="0" applyFont="1" applyFill="1" applyBorder="1" applyAlignment="1">
      <alignment horizontal="center" vertical="center" wrapText="1"/>
    </xf>
    <xf numFmtId="0" fontId="73" fillId="10" borderId="5" xfId="0" applyFont="1" applyFill="1" applyBorder="1" applyAlignment="1">
      <alignment horizontal="center" vertical="center" wrapText="1"/>
    </xf>
    <xf numFmtId="0" fontId="73" fillId="10" borderId="2" xfId="0" applyFont="1" applyFill="1" applyBorder="1" applyAlignment="1">
      <alignment horizontal="center" vertical="center" wrapText="1"/>
    </xf>
    <xf numFmtId="0" fontId="74" fillId="10" borderId="2" xfId="0" applyFont="1" applyFill="1" applyBorder="1" applyAlignment="1">
      <alignment horizontal="center" vertical="center" wrapText="1"/>
    </xf>
    <xf numFmtId="0" fontId="73" fillId="0" borderId="3" xfId="0" applyFont="1" applyBorder="1" applyAlignment="1">
      <alignment horizontal="center" vertical="center" wrapText="1"/>
    </xf>
    <xf numFmtId="0" fontId="73" fillId="0" borderId="4" xfId="0" applyFont="1" applyBorder="1" applyAlignment="1">
      <alignment horizontal="center" vertical="center" wrapText="1"/>
    </xf>
    <xf numFmtId="0" fontId="73" fillId="0" borderId="5" xfId="0" applyFont="1" applyBorder="1" applyAlignment="1">
      <alignment horizontal="center" vertical="center" wrapText="1"/>
    </xf>
    <xf numFmtId="0" fontId="73" fillId="10" borderId="8" xfId="0" applyFont="1" applyFill="1" applyBorder="1" applyAlignment="1">
      <alignment horizontal="center" vertical="center" wrapText="1"/>
    </xf>
    <xf numFmtId="0" fontId="73" fillId="10" borderId="9" xfId="0" applyFont="1" applyFill="1" applyBorder="1" applyAlignment="1">
      <alignment horizontal="center" vertical="center" wrapText="1"/>
    </xf>
    <xf numFmtId="0" fontId="73" fillId="10" borderId="7" xfId="0" applyFont="1" applyFill="1" applyBorder="1" applyAlignment="1">
      <alignment horizontal="center" vertical="center" wrapText="1"/>
    </xf>
    <xf numFmtId="0" fontId="74" fillId="10" borderId="3" xfId="0" applyFont="1" applyFill="1" applyBorder="1" applyAlignment="1">
      <alignment horizontal="center" vertical="center" wrapText="1"/>
    </xf>
    <xf numFmtId="0" fontId="74" fillId="10" borderId="5" xfId="0" applyFont="1" applyFill="1" applyBorder="1" applyAlignment="1">
      <alignment horizontal="center" vertical="center" wrapText="1"/>
    </xf>
    <xf numFmtId="0" fontId="71" fillId="0" borderId="2" xfId="0" applyFont="1" applyBorder="1" applyAlignment="1">
      <alignment horizontal="center" vertical="center" wrapText="1"/>
    </xf>
    <xf numFmtId="0" fontId="71" fillId="0" borderId="0" xfId="12" applyFont="1" applyAlignment="1">
      <alignment horizontal="left" vertical="center" wrapText="1"/>
    </xf>
    <xf numFmtId="0" fontId="33" fillId="12" borderId="3" xfId="0" applyFont="1" applyFill="1" applyBorder="1" applyAlignment="1">
      <alignment horizontal="center" vertical="center" wrapText="1"/>
    </xf>
    <xf numFmtId="0" fontId="33" fillId="12" borderId="5" xfId="0" applyFont="1" applyFill="1" applyBorder="1" applyAlignment="1">
      <alignment horizontal="center" vertical="center" wrapText="1"/>
    </xf>
    <xf numFmtId="0" fontId="33" fillId="12" borderId="9" xfId="0" applyFont="1" applyFill="1" applyBorder="1" applyAlignment="1">
      <alignment horizontal="center" vertical="center" wrapText="1"/>
    </xf>
    <xf numFmtId="0" fontId="33" fillId="12" borderId="7" xfId="0" applyFont="1" applyFill="1" applyBorder="1" applyAlignment="1">
      <alignment horizontal="center" vertical="center" wrapText="1"/>
    </xf>
    <xf numFmtId="0" fontId="20" fillId="10" borderId="2" xfId="50366" applyFont="1" applyFill="1" applyBorder="1" applyAlignment="1">
      <alignment horizontal="center" vertical="center" wrapText="1"/>
    </xf>
    <xf numFmtId="0" fontId="20" fillId="10" borderId="2" xfId="50366" applyFont="1" applyFill="1" applyBorder="1" applyAlignment="1">
      <alignment horizontal="center" vertical="center"/>
    </xf>
    <xf numFmtId="0" fontId="20" fillId="3" borderId="2" xfId="50366" applyFont="1" applyFill="1" applyBorder="1" applyAlignment="1">
      <alignment horizontal="center" vertical="center" wrapText="1"/>
    </xf>
    <xf numFmtId="0" fontId="16" fillId="0" borderId="0" xfId="50370" applyFont="1" applyAlignment="1">
      <alignment horizontal="right"/>
    </xf>
    <xf numFmtId="0" fontId="46" fillId="0" borderId="0" xfId="50370" applyFont="1" applyAlignment="1">
      <alignment horizontal="left"/>
    </xf>
    <xf numFmtId="0" fontId="30" fillId="0" borderId="0" xfId="50370" applyFont="1" applyAlignment="1">
      <alignment horizontal="left" wrapText="1"/>
    </xf>
    <xf numFmtId="0" fontId="22" fillId="3" borderId="2" xfId="50370" applyFont="1" applyFill="1" applyBorder="1" applyAlignment="1">
      <alignment horizontal="center" vertical="center" wrapText="1"/>
    </xf>
    <xf numFmtId="0" fontId="22" fillId="3" borderId="3" xfId="50370" applyFont="1" applyFill="1" applyBorder="1" applyAlignment="1">
      <alignment horizontal="center" vertical="center" wrapText="1"/>
    </xf>
    <xf numFmtId="0" fontId="22" fillId="3" borderId="5" xfId="50370" applyFont="1" applyFill="1" applyBorder="1" applyAlignment="1">
      <alignment horizontal="center" vertical="center" wrapText="1"/>
    </xf>
    <xf numFmtId="3" fontId="22" fillId="3" borderId="8" xfId="50370" applyNumberFormat="1" applyFont="1" applyFill="1" applyBorder="1" applyAlignment="1">
      <alignment horizontal="center" vertical="center" wrapText="1"/>
    </xf>
    <xf numFmtId="3" fontId="22" fillId="3" borderId="9" xfId="50370" applyNumberFormat="1" applyFont="1" applyFill="1" applyBorder="1" applyAlignment="1">
      <alignment horizontal="center" vertical="center" wrapText="1"/>
    </xf>
    <xf numFmtId="3" fontId="22" fillId="3" borderId="7" xfId="50370" applyNumberFormat="1" applyFont="1" applyFill="1" applyBorder="1" applyAlignment="1">
      <alignment horizontal="center" vertical="center" wrapText="1"/>
    </xf>
    <xf numFmtId="3" fontId="22" fillId="3" borderId="3" xfId="50370" applyNumberFormat="1" applyFont="1" applyFill="1" applyBorder="1" applyAlignment="1">
      <alignment horizontal="center" vertical="center" wrapText="1"/>
    </xf>
    <xf numFmtId="3" fontId="22" fillId="3" borderId="5" xfId="50370" applyNumberFormat="1" applyFont="1" applyFill="1" applyBorder="1" applyAlignment="1">
      <alignment horizontal="center" vertical="center" wrapText="1"/>
    </xf>
    <xf numFmtId="0" fontId="30" fillId="23" borderId="2" xfId="0" applyFont="1" applyFill="1" applyBorder="1" applyAlignment="1">
      <alignment horizontal="left" vertical="center" wrapText="1"/>
    </xf>
    <xf numFmtId="0" fontId="30" fillId="112" borderId="7" xfId="0" applyFont="1" applyFill="1" applyBorder="1" applyAlignment="1">
      <alignment horizontal="left" vertical="center" wrapText="1"/>
    </xf>
    <xf numFmtId="0" fontId="30" fillId="112" borderId="2" xfId="0" applyFont="1" applyFill="1" applyBorder="1" applyAlignment="1">
      <alignment horizontal="left" vertical="center" wrapText="1"/>
    </xf>
    <xf numFmtId="0" fontId="30" fillId="24" borderId="7" xfId="0" applyFont="1" applyFill="1" applyBorder="1" applyAlignment="1">
      <alignment horizontal="left" vertical="center" wrapText="1"/>
    </xf>
    <xf numFmtId="0" fontId="30" fillId="24" borderId="2" xfId="0" applyFont="1" applyFill="1" applyBorder="1" applyAlignment="1">
      <alignment horizontal="left" vertical="center" wrapText="1"/>
    </xf>
    <xf numFmtId="0" fontId="30" fillId="115" borderId="7" xfId="0" applyFont="1" applyFill="1" applyBorder="1" applyAlignment="1">
      <alignment horizontal="left" vertical="center" wrapText="1"/>
    </xf>
    <xf numFmtId="0" fontId="30" fillId="115" borderId="2" xfId="0" applyFont="1" applyFill="1" applyBorder="1" applyAlignment="1">
      <alignment horizontal="left" vertical="center" wrapText="1"/>
    </xf>
    <xf numFmtId="0" fontId="26" fillId="0" borderId="8" xfId="0" applyFont="1" applyBorder="1" applyAlignment="1">
      <alignment horizontal="center"/>
    </xf>
    <xf numFmtId="0" fontId="26" fillId="0" borderId="7" xfId="0" applyFont="1" applyBorder="1" applyAlignment="1">
      <alignment horizontal="center"/>
    </xf>
    <xf numFmtId="0" fontId="26" fillId="0" borderId="9" xfId="0" applyFont="1" applyBorder="1" applyAlignment="1">
      <alignment horizontal="center"/>
    </xf>
    <xf numFmtId="0" fontId="26" fillId="0" borderId="27" xfId="0" applyFont="1" applyBorder="1" applyAlignment="1">
      <alignment horizontal="center"/>
    </xf>
    <xf numFmtId="0" fontId="26" fillId="0" borderId="7" xfId="0" applyFont="1" applyBorder="1" applyAlignment="1">
      <alignment horizontal="center" vertical="center" wrapText="1"/>
    </xf>
    <xf numFmtId="0" fontId="26" fillId="0" borderId="2" xfId="0" applyFont="1" applyBorder="1" applyAlignment="1">
      <alignment horizontal="center" vertical="center" wrapText="1"/>
    </xf>
    <xf numFmtId="0" fontId="178" fillId="0" borderId="0" xfId="0" applyFont="1" applyAlignment="1">
      <alignment horizontal="right"/>
    </xf>
    <xf numFmtId="0" fontId="15" fillId="3" borderId="8" xfId="0" applyFont="1" applyFill="1" applyBorder="1" applyAlignment="1">
      <alignment horizontal="center" vertical="center"/>
    </xf>
    <xf numFmtId="0" fontId="15" fillId="3" borderId="9" xfId="0" applyFont="1" applyFill="1" applyBorder="1" applyAlignment="1">
      <alignment horizontal="center" vertical="center"/>
    </xf>
    <xf numFmtId="0" fontId="15" fillId="3" borderId="27" xfId="0" applyFont="1" applyFill="1" applyBorder="1" applyAlignment="1">
      <alignment horizontal="center" vertical="center"/>
    </xf>
    <xf numFmtId="0" fontId="16" fillId="10" borderId="21" xfId="8" applyFont="1" applyFill="1" applyBorder="1" applyAlignment="1">
      <alignment horizontal="center" vertical="center" wrapText="1"/>
    </xf>
    <xf numFmtId="0" fontId="16" fillId="10" borderId="21" xfId="8" applyFont="1" applyFill="1" applyBorder="1" applyAlignment="1">
      <alignment horizontal="center" vertical="center"/>
    </xf>
    <xf numFmtId="0" fontId="15" fillId="3" borderId="21" xfId="8" applyFont="1" applyFill="1" applyBorder="1" applyAlignment="1">
      <alignment horizontal="center" vertical="center" wrapText="1"/>
    </xf>
    <xf numFmtId="0" fontId="15" fillId="3" borderId="24" xfId="8" applyFont="1" applyFill="1" applyBorder="1" applyAlignment="1">
      <alignment horizontal="center" vertical="center" wrapText="1"/>
    </xf>
    <xf numFmtId="0" fontId="15" fillId="3" borderId="25" xfId="8" applyFont="1" applyFill="1" applyBorder="1" applyAlignment="1">
      <alignment horizontal="center" vertical="center" wrapText="1"/>
    </xf>
    <xf numFmtId="0" fontId="15" fillId="3" borderId="26" xfId="8" applyFont="1" applyFill="1" applyBorder="1" applyAlignment="1">
      <alignment horizontal="center" vertical="center" wrapText="1"/>
    </xf>
    <xf numFmtId="0" fontId="26" fillId="3" borderId="2" xfId="10" applyFont="1" applyFill="1" applyBorder="1" applyAlignment="1">
      <alignment horizontal="center" vertical="center" wrapText="1"/>
    </xf>
    <xf numFmtId="0" fontId="26" fillId="3" borderId="8" xfId="10" applyFont="1" applyFill="1" applyBorder="1" applyAlignment="1">
      <alignment horizontal="right" vertical="center" wrapText="1"/>
    </xf>
    <xf numFmtId="0" fontId="26" fillId="3" borderId="9" xfId="10" applyFont="1" applyFill="1" applyBorder="1" applyAlignment="1">
      <alignment horizontal="right" vertical="center" wrapText="1"/>
    </xf>
    <xf numFmtId="0" fontId="26" fillId="3" borderId="7" xfId="10" applyFont="1" applyFill="1" applyBorder="1" applyAlignment="1">
      <alignment horizontal="right" vertical="center" wrapText="1"/>
    </xf>
    <xf numFmtId="0" fontId="36" fillId="13" borderId="8" xfId="10" applyFont="1" applyFill="1" applyBorder="1" applyAlignment="1">
      <alignment horizontal="center" vertical="center" wrapText="1"/>
    </xf>
    <xf numFmtId="0" fontId="36" fillId="13" borderId="9" xfId="10" applyFont="1" applyFill="1" applyBorder="1" applyAlignment="1">
      <alignment horizontal="center" vertical="center" wrapText="1"/>
    </xf>
    <xf numFmtId="0" fontId="36" fillId="13" borderId="7" xfId="10" applyFont="1" applyFill="1" applyBorder="1" applyAlignment="1">
      <alignment horizontal="center" vertical="center" wrapText="1"/>
    </xf>
    <xf numFmtId="0" fontId="26" fillId="3" borderId="3" xfId="10" applyFont="1" applyFill="1" applyBorder="1" applyAlignment="1">
      <alignment horizontal="center" vertical="center" wrapText="1"/>
    </xf>
    <xf numFmtId="0" fontId="26" fillId="3" borderId="4" xfId="10" applyFont="1" applyFill="1" applyBorder="1" applyAlignment="1">
      <alignment horizontal="center" vertical="center" wrapText="1"/>
    </xf>
    <xf numFmtId="0" fontId="26" fillId="3" borderId="5" xfId="10" applyFont="1" applyFill="1" applyBorder="1" applyAlignment="1">
      <alignment horizontal="center" vertical="center" wrapText="1"/>
    </xf>
    <xf numFmtId="0" fontId="26" fillId="3" borderId="8" xfId="10" applyFont="1" applyFill="1" applyBorder="1" applyAlignment="1">
      <alignment horizontal="center" vertical="center" wrapText="1"/>
    </xf>
    <xf numFmtId="0" fontId="26" fillId="3" borderId="9" xfId="10" applyFont="1" applyFill="1" applyBorder="1" applyAlignment="1">
      <alignment horizontal="center" vertical="center" wrapText="1"/>
    </xf>
    <xf numFmtId="0" fontId="26" fillId="3" borderId="7" xfId="10" applyFont="1" applyFill="1" applyBorder="1" applyAlignment="1">
      <alignment horizontal="center" vertical="center" wrapText="1"/>
    </xf>
    <xf numFmtId="0" fontId="203" fillId="0" borderId="0" xfId="0" applyFont="1"/>
    <xf numFmtId="0" fontId="177" fillId="12" borderId="27" xfId="0" applyFont="1" applyFill="1" applyBorder="1" applyAlignment="1">
      <alignment horizontal="center" vertical="center" wrapText="1"/>
    </xf>
    <xf numFmtId="0" fontId="26" fillId="0" borderId="0" xfId="0" applyFont="1" applyAlignment="1">
      <alignment horizontal="left"/>
    </xf>
    <xf numFmtId="0" fontId="39" fillId="13" borderId="2" xfId="0" applyFont="1" applyFill="1" applyBorder="1" applyAlignment="1">
      <alignment horizontal="center" wrapText="1"/>
    </xf>
    <xf numFmtId="0" fontId="39" fillId="13" borderId="27" xfId="0" applyFont="1" applyFill="1" applyBorder="1" applyAlignment="1">
      <alignment wrapText="1"/>
    </xf>
    <xf numFmtId="0" fontId="39" fillId="13" borderId="35" xfId="0" applyFont="1" applyFill="1" applyBorder="1" applyAlignment="1">
      <alignment wrapText="1"/>
    </xf>
    <xf numFmtId="0" fontId="39" fillId="13" borderId="9" xfId="0" applyFont="1" applyFill="1" applyBorder="1" applyAlignment="1">
      <alignment horizontal="center" vertical="center" wrapText="1"/>
    </xf>
    <xf numFmtId="0" fontId="39" fillId="13" borderId="47" xfId="0" applyFont="1" applyFill="1" applyBorder="1" applyAlignment="1">
      <alignment horizontal="center" vertical="center" wrapText="1"/>
    </xf>
    <xf numFmtId="0" fontId="78" fillId="0" borderId="19" xfId="0" applyFont="1" applyBorder="1" applyAlignment="1">
      <alignment horizontal="center" vertical="center" wrapText="1"/>
    </xf>
    <xf numFmtId="0" fontId="78" fillId="0" borderId="0" xfId="0" applyFont="1" applyAlignment="1">
      <alignment horizontal="center" vertical="center" wrapText="1"/>
    </xf>
    <xf numFmtId="0" fontId="79" fillId="0" borderId="19" xfId="1" applyFont="1" applyFill="1" applyBorder="1" applyAlignment="1">
      <alignment horizontal="left" vertical="top" wrapText="1"/>
    </xf>
    <xf numFmtId="0" fontId="79" fillId="0" borderId="0" xfId="1" applyFont="1" applyFill="1" applyBorder="1" applyAlignment="1">
      <alignment horizontal="left" vertical="top" wrapText="1"/>
    </xf>
    <xf numFmtId="0" fontId="70" fillId="0" borderId="0" xfId="0" applyFont="1" applyAlignment="1">
      <alignment horizontal="center"/>
    </xf>
    <xf numFmtId="0" fontId="39" fillId="0" borderId="3" xfId="0" applyFont="1" applyBorder="1" applyAlignment="1">
      <alignment vertical="top" wrapText="1"/>
    </xf>
    <xf numFmtId="0" fontId="39" fillId="0" borderId="4" xfId="0" applyFont="1" applyBorder="1" applyAlignment="1">
      <alignment vertical="top" wrapText="1"/>
    </xf>
    <xf numFmtId="0" fontId="39" fillId="0" borderId="5" xfId="0" applyFont="1" applyBorder="1" applyAlignment="1">
      <alignment vertical="top" wrapText="1"/>
    </xf>
    <xf numFmtId="0" fontId="30" fillId="0" borderId="0" xfId="0" applyFont="1" applyAlignment="1">
      <alignment horizontal="right"/>
    </xf>
    <xf numFmtId="0" fontId="51" fillId="0" borderId="0" xfId="0" applyFont="1" applyAlignment="1">
      <alignment horizontal="left" wrapText="1"/>
    </xf>
    <xf numFmtId="0" fontId="23" fillId="0" borderId="0" xfId="7" applyFont="1" applyAlignment="1">
      <alignment horizontal="center" vertical="top" wrapText="1"/>
    </xf>
    <xf numFmtId="0" fontId="19" fillId="3" borderId="23" xfId="4" applyFont="1" applyFill="1" applyBorder="1" applyAlignment="1">
      <alignment horizontal="center" vertical="center" wrapText="1"/>
    </xf>
    <xf numFmtId="0" fontId="19" fillId="3" borderId="20" xfId="4" applyFont="1" applyFill="1" applyBorder="1" applyAlignment="1">
      <alignment horizontal="center" vertical="center" wrapText="1"/>
    </xf>
    <xf numFmtId="49" fontId="19" fillId="3" borderId="23" xfId="4" applyNumberFormat="1" applyFont="1" applyFill="1" applyBorder="1" applyAlignment="1">
      <alignment horizontal="center" vertical="center" wrapText="1"/>
    </xf>
    <xf numFmtId="49" fontId="19" fillId="3" borderId="20" xfId="4" applyNumberFormat="1" applyFont="1" applyFill="1" applyBorder="1" applyAlignment="1">
      <alignment horizontal="center" vertical="center" wrapText="1"/>
    </xf>
    <xf numFmtId="0" fontId="19" fillId="3" borderId="24" xfId="4" applyFont="1" applyFill="1" applyBorder="1" applyAlignment="1">
      <alignment horizontal="center" vertical="center" wrapText="1"/>
    </xf>
    <xf numFmtId="0" fontId="19" fillId="3" borderId="25" xfId="4" applyFont="1" applyFill="1" applyBorder="1" applyAlignment="1">
      <alignment horizontal="center" vertical="center" wrapText="1"/>
    </xf>
    <xf numFmtId="0" fontId="19" fillId="3" borderId="26" xfId="4" applyFont="1" applyFill="1" applyBorder="1" applyAlignment="1">
      <alignment horizontal="center" vertical="center" wrapText="1"/>
    </xf>
    <xf numFmtId="0" fontId="20" fillId="0" borderId="21" xfId="7" applyFont="1" applyBorder="1" applyAlignment="1">
      <alignment horizontal="center" vertical="center" wrapText="1"/>
    </xf>
    <xf numFmtId="0" fontId="20" fillId="0" borderId="21" xfId="7" applyFont="1" applyBorder="1" applyAlignment="1">
      <alignment horizontal="center" vertical="center"/>
    </xf>
    <xf numFmtId="0" fontId="20" fillId="3" borderId="21" xfId="7" applyFont="1" applyFill="1" applyBorder="1" applyAlignment="1">
      <alignment horizontal="center" vertical="center" wrapText="1"/>
    </xf>
    <xf numFmtId="0" fontId="22" fillId="3" borderId="2" xfId="10" applyFont="1" applyFill="1" applyBorder="1" applyAlignment="1">
      <alignment horizontal="center" vertical="center" wrapText="1"/>
    </xf>
    <xf numFmtId="0" fontId="22" fillId="3" borderId="27" xfId="10" applyFont="1" applyFill="1" applyBorder="1" applyAlignment="1">
      <alignment horizontal="right" vertical="center" wrapText="1"/>
    </xf>
    <xf numFmtId="0" fontId="36" fillId="14" borderId="8" xfId="10" applyFont="1" applyFill="1" applyBorder="1" applyAlignment="1">
      <alignment horizontal="center" vertical="center" wrapText="1"/>
    </xf>
    <xf numFmtId="0" fontId="36" fillId="14" borderId="9" xfId="10" applyFont="1" applyFill="1" applyBorder="1" applyAlignment="1">
      <alignment horizontal="center" vertical="center" wrapText="1"/>
    </xf>
    <xf numFmtId="0" fontId="36" fillId="14" borderId="7" xfId="10" applyFont="1" applyFill="1" applyBorder="1" applyAlignment="1">
      <alignment horizontal="center" vertical="center" wrapText="1"/>
    </xf>
    <xf numFmtId="0" fontId="22" fillId="3" borderId="27" xfId="10" applyFont="1" applyFill="1" applyBorder="1" applyAlignment="1">
      <alignment horizontal="center" vertical="center" wrapText="1"/>
    </xf>
    <xf numFmtId="0" fontId="22" fillId="3" borderId="8" xfId="10" applyFont="1" applyFill="1" applyBorder="1" applyAlignment="1">
      <alignment horizontal="center" vertical="center" wrapText="1"/>
    </xf>
    <xf numFmtId="0" fontId="22" fillId="3" borderId="9" xfId="10" applyFont="1" applyFill="1" applyBorder="1" applyAlignment="1">
      <alignment horizontal="center" vertical="center" wrapText="1"/>
    </xf>
    <xf numFmtId="0" fontId="22" fillId="3" borderId="7" xfId="10" applyFont="1" applyFill="1" applyBorder="1" applyAlignment="1">
      <alignment horizontal="center" vertical="center" wrapText="1"/>
    </xf>
    <xf numFmtId="3" fontId="17" fillId="3" borderId="3" xfId="7" applyNumberFormat="1" applyFont="1" applyFill="1" applyBorder="1" applyAlignment="1">
      <alignment horizontal="center" vertical="center" wrapText="1"/>
    </xf>
    <xf numFmtId="3" fontId="17" fillId="3" borderId="5" xfId="7" applyNumberFormat="1" applyFont="1" applyFill="1" applyBorder="1" applyAlignment="1">
      <alignment horizontal="center" vertical="center" wrapText="1"/>
    </xf>
    <xf numFmtId="0" fontId="15" fillId="0" borderId="0" xfId="7" applyFont="1" applyAlignment="1">
      <alignment horizontal="center"/>
    </xf>
    <xf numFmtId="0" fontId="17" fillId="3" borderId="2" xfId="7" applyFont="1" applyFill="1" applyBorder="1" applyAlignment="1">
      <alignment horizontal="center" vertical="center" wrapText="1"/>
    </xf>
    <xf numFmtId="0" fontId="17" fillId="3" borderId="3" xfId="7" applyFont="1" applyFill="1" applyBorder="1" applyAlignment="1">
      <alignment horizontal="center" vertical="center" wrapText="1"/>
    </xf>
    <xf numFmtId="0" fontId="17" fillId="3" borderId="5" xfId="7" applyFont="1" applyFill="1" applyBorder="1" applyAlignment="1">
      <alignment horizontal="center" vertical="center" wrapText="1"/>
    </xf>
    <xf numFmtId="0" fontId="19" fillId="3" borderId="3" xfId="7" applyFont="1" applyFill="1" applyBorder="1" applyAlignment="1">
      <alignment horizontal="center" vertical="center" wrapText="1"/>
    </xf>
    <xf numFmtId="0" fontId="19" fillId="3" borderId="5" xfId="7" applyFont="1" applyFill="1" applyBorder="1" applyAlignment="1">
      <alignment horizontal="center" vertical="center" wrapText="1"/>
    </xf>
    <xf numFmtId="3" fontId="17" fillId="3" borderId="8" xfId="7" applyNumberFormat="1" applyFont="1" applyFill="1" applyBorder="1" applyAlignment="1">
      <alignment horizontal="center" vertical="center" wrapText="1"/>
    </xf>
    <xf numFmtId="3" fontId="17" fillId="3" borderId="9" xfId="7" applyNumberFormat="1" applyFont="1" applyFill="1" applyBorder="1" applyAlignment="1">
      <alignment horizontal="center" vertical="center" wrapText="1"/>
    </xf>
    <xf numFmtId="3" fontId="17" fillId="3" borderId="7" xfId="7" applyNumberFormat="1" applyFont="1" applyFill="1" applyBorder="1" applyAlignment="1">
      <alignment horizontal="center" vertical="center" wrapText="1"/>
    </xf>
    <xf numFmtId="0" fontId="46" fillId="3" borderId="2" xfId="0" applyFont="1" applyFill="1" applyBorder="1" applyAlignment="1">
      <alignment horizontal="center" vertical="center" wrapText="1"/>
    </xf>
    <xf numFmtId="0" fontId="46" fillId="3" borderId="8" xfId="0" applyFont="1" applyFill="1" applyBorder="1" applyAlignment="1">
      <alignment horizontal="right" vertical="center" wrapText="1"/>
    </xf>
    <xf numFmtId="0" fontId="55" fillId="13" borderId="8" xfId="0" applyFont="1" applyFill="1" applyBorder="1" applyAlignment="1">
      <alignment horizontal="center" vertical="center" wrapText="1"/>
    </xf>
    <xf numFmtId="0" fontId="46" fillId="3" borderId="3" xfId="0" applyFont="1" applyFill="1" applyBorder="1" applyAlignment="1">
      <alignment horizontal="center" vertical="center" wrapText="1"/>
    </xf>
    <xf numFmtId="0" fontId="46" fillId="3" borderId="8" xfId="0" applyFont="1" applyFill="1" applyBorder="1" applyAlignment="1">
      <alignment horizontal="center" vertical="center" wrapText="1"/>
    </xf>
    <xf numFmtId="0" fontId="46" fillId="17" borderId="21" xfId="26" applyFont="1" applyFill="1" applyBorder="1" applyAlignment="1">
      <alignment horizontal="center" vertical="center" wrapText="1"/>
    </xf>
    <xf numFmtId="0" fontId="46" fillId="17" borderId="21" xfId="25" applyFont="1" applyFill="1" applyBorder="1" applyAlignment="1">
      <alignment horizontal="center" vertical="center" wrapText="1"/>
    </xf>
    <xf numFmtId="0" fontId="46" fillId="17" borderId="24" xfId="25" applyFont="1" applyFill="1" applyBorder="1" applyAlignment="1">
      <alignment horizontal="center" vertical="center" wrapText="1"/>
    </xf>
    <xf numFmtId="0" fontId="50" fillId="0" borderId="0" xfId="0" applyFont="1" applyAlignment="1">
      <alignment horizontal="center" wrapText="1"/>
    </xf>
    <xf numFmtId="0" fontId="30" fillId="10" borderId="21" xfId="25" applyFont="1" applyFill="1" applyBorder="1" applyAlignment="1">
      <alignment horizontal="center" vertical="center" wrapText="1"/>
    </xf>
    <xf numFmtId="0" fontId="30" fillId="10" borderId="21" xfId="25" applyFont="1" applyFill="1" applyBorder="1" applyAlignment="1">
      <alignment horizontal="center" vertical="center"/>
    </xf>
    <xf numFmtId="0" fontId="30" fillId="0" borderId="0" xfId="0" applyFont="1" applyAlignment="1">
      <alignment horizontal="center" vertical="center" wrapText="1"/>
    </xf>
    <xf numFmtId="0" fontId="30" fillId="0" borderId="28" xfId="0" applyFont="1" applyBorder="1" applyAlignment="1">
      <alignment horizontal="center" vertical="center" wrapText="1"/>
    </xf>
    <xf numFmtId="0" fontId="51" fillId="13" borderId="8" xfId="10" applyFont="1" applyFill="1" applyBorder="1" applyAlignment="1">
      <alignment horizontal="center" vertical="center" wrapText="1"/>
    </xf>
    <xf numFmtId="0" fontId="51" fillId="13" borderId="9" xfId="10" applyFont="1" applyFill="1" applyBorder="1" applyAlignment="1">
      <alignment horizontal="center" vertical="center" wrapText="1"/>
    </xf>
    <xf numFmtId="0" fontId="51" fillId="13" borderId="7" xfId="10" applyFont="1" applyFill="1" applyBorder="1" applyAlignment="1">
      <alignment horizontal="center" vertical="center" wrapText="1"/>
    </xf>
    <xf numFmtId="0" fontId="30" fillId="17" borderId="21" xfId="15" applyFont="1" applyFill="1" applyBorder="1" applyAlignment="1">
      <alignment horizontal="center" vertical="center" wrapText="1"/>
    </xf>
    <xf numFmtId="0" fontId="30" fillId="17" borderId="24" xfId="15" applyFont="1" applyFill="1" applyBorder="1" applyAlignment="1">
      <alignment horizontal="center" vertical="center" wrapText="1"/>
    </xf>
    <xf numFmtId="0" fontId="30" fillId="17" borderId="25" xfId="15" applyFont="1" applyFill="1" applyBorder="1" applyAlignment="1">
      <alignment horizontal="center" vertical="center" wrapText="1"/>
    </xf>
    <xf numFmtId="0" fontId="30" fillId="17" borderId="26" xfId="15" applyFont="1" applyFill="1" applyBorder="1" applyAlignment="1">
      <alignment horizontal="center" vertical="center" wrapText="1"/>
    </xf>
    <xf numFmtId="0" fontId="30" fillId="10" borderId="21" xfId="15" applyFont="1" applyFill="1" applyBorder="1" applyAlignment="1">
      <alignment horizontal="center" vertical="center" wrapText="1"/>
    </xf>
    <xf numFmtId="0" fontId="30" fillId="10" borderId="21" xfId="15" applyFont="1" applyFill="1" applyBorder="1" applyAlignment="1">
      <alignment horizontal="center" vertical="center"/>
    </xf>
    <xf numFmtId="0" fontId="30" fillId="0" borderId="0" xfId="10" applyFont="1" applyAlignment="1">
      <alignment horizontal="center" vertical="center" wrapText="1"/>
    </xf>
    <xf numFmtId="0" fontId="30" fillId="0" borderId="28" xfId="10" applyFont="1" applyBorder="1" applyAlignment="1">
      <alignment horizontal="center" vertical="center" wrapText="1"/>
    </xf>
    <xf numFmtId="0" fontId="50" fillId="0" borderId="0" xfId="10" applyFont="1" applyAlignment="1">
      <alignment horizontal="center"/>
    </xf>
    <xf numFmtId="0" fontId="26" fillId="3" borderId="10" xfId="10" applyFont="1" applyFill="1" applyBorder="1" applyAlignment="1">
      <alignment horizontal="right" vertical="center" wrapText="1"/>
    </xf>
    <xf numFmtId="0" fontId="26" fillId="3" borderId="11" xfId="10" applyFont="1" applyFill="1" applyBorder="1" applyAlignment="1">
      <alignment horizontal="right" vertical="center" wrapText="1"/>
    </xf>
    <xf numFmtId="0" fontId="30" fillId="17" borderId="21" xfId="16" applyFont="1" applyFill="1" applyBorder="1" applyAlignment="1">
      <alignment horizontal="center" vertical="center" wrapText="1"/>
    </xf>
    <xf numFmtId="0" fontId="16" fillId="3" borderId="21" xfId="8" applyFont="1" applyFill="1" applyBorder="1" applyAlignment="1">
      <alignment horizontal="center" vertical="center" wrapText="1"/>
    </xf>
    <xf numFmtId="0" fontId="16" fillId="3" borderId="24" xfId="8" applyFont="1" applyFill="1" applyBorder="1" applyAlignment="1">
      <alignment horizontal="center" vertical="center" wrapText="1"/>
    </xf>
    <xf numFmtId="0" fontId="16" fillId="3" borderId="25" xfId="8" applyFont="1" applyFill="1" applyBorder="1" applyAlignment="1">
      <alignment horizontal="center" vertical="center" wrapText="1"/>
    </xf>
    <xf numFmtId="0" fontId="16" fillId="3" borderId="26" xfId="8" applyFont="1" applyFill="1" applyBorder="1" applyAlignment="1">
      <alignment horizontal="center" vertical="center" wrapText="1"/>
    </xf>
    <xf numFmtId="0" fontId="23" fillId="0" borderId="0" xfId="7" applyFont="1" applyAlignment="1">
      <alignment horizontal="center" wrapText="1"/>
    </xf>
    <xf numFmtId="0" fontId="23" fillId="0" borderId="0" xfId="2" applyFont="1" applyAlignment="1">
      <alignment horizontal="center" wrapText="1"/>
    </xf>
    <xf numFmtId="3" fontId="20" fillId="3" borderId="8" xfId="50366" applyNumberFormat="1" applyFont="1" applyFill="1" applyBorder="1" applyAlignment="1">
      <alignment horizontal="center" vertical="center" wrapText="1"/>
    </xf>
    <xf numFmtId="3" fontId="20" fillId="3" borderId="9" xfId="50366" applyNumberFormat="1" applyFont="1" applyFill="1" applyBorder="1" applyAlignment="1">
      <alignment horizontal="center" vertical="center" wrapText="1"/>
    </xf>
    <xf numFmtId="3" fontId="20" fillId="3" borderId="7" xfId="50366" applyNumberFormat="1" applyFont="1" applyFill="1" applyBorder="1" applyAlignment="1">
      <alignment horizontal="center" vertical="center" wrapText="1"/>
    </xf>
    <xf numFmtId="3" fontId="20" fillId="3" borderId="3" xfId="50366" applyNumberFormat="1" applyFont="1" applyFill="1" applyBorder="1" applyAlignment="1">
      <alignment horizontal="center" vertical="center" wrapText="1"/>
    </xf>
    <xf numFmtId="3" fontId="20" fillId="3" borderId="5" xfId="50366" applyNumberFormat="1" applyFont="1" applyFill="1" applyBorder="1" applyAlignment="1">
      <alignment horizontal="center" vertical="center" wrapText="1"/>
    </xf>
    <xf numFmtId="0" fontId="20" fillId="3" borderId="3" xfId="50366" applyFont="1" applyFill="1" applyBorder="1" applyAlignment="1">
      <alignment horizontal="center" vertical="center" wrapText="1"/>
    </xf>
    <xf numFmtId="0" fontId="20" fillId="3" borderId="5" xfId="50366" applyFont="1" applyFill="1" applyBorder="1" applyAlignment="1">
      <alignment horizontal="center" vertical="center" wrapText="1"/>
    </xf>
    <xf numFmtId="0" fontId="20" fillId="3" borderId="3" xfId="50366" applyFont="1" applyFill="1" applyBorder="1" applyAlignment="1">
      <alignment horizontal="right" vertical="center" wrapText="1"/>
    </xf>
    <xf numFmtId="0" fontId="20" fillId="3" borderId="5" xfId="50366" applyFont="1" applyFill="1" applyBorder="1" applyAlignment="1">
      <alignment horizontal="right" vertical="center" wrapText="1"/>
    </xf>
    <xf numFmtId="0" fontId="46" fillId="0" borderId="0" xfId="50366" applyFont="1" applyAlignment="1">
      <alignment horizontal="left"/>
    </xf>
    <xf numFmtId="0" fontId="51" fillId="0" borderId="0" xfId="0" applyFont="1" applyAlignment="1">
      <alignment horizontal="left"/>
    </xf>
    <xf numFmtId="49" fontId="30" fillId="17" borderId="21" xfId="25" applyNumberFormat="1" applyFont="1" applyFill="1" applyBorder="1" applyAlignment="1">
      <alignment horizontal="center" vertical="center" wrapText="1"/>
    </xf>
    <xf numFmtId="49" fontId="30" fillId="10" borderId="27" xfId="25" applyNumberFormat="1" applyFont="1" applyFill="1" applyBorder="1" applyAlignment="1">
      <alignment horizontal="center" vertical="center" wrapText="1"/>
    </xf>
    <xf numFmtId="49" fontId="30" fillId="10" borderId="27" xfId="25" applyNumberFormat="1" applyFont="1" applyFill="1" applyBorder="1" applyAlignment="1">
      <alignment horizontal="center" vertical="center"/>
    </xf>
    <xf numFmtId="49" fontId="30" fillId="10" borderId="26" xfId="25" applyNumberFormat="1" applyFont="1" applyFill="1" applyBorder="1" applyAlignment="1">
      <alignment horizontal="center" vertical="center" wrapText="1"/>
    </xf>
    <xf numFmtId="49" fontId="30" fillId="10" borderId="26" xfId="25" applyNumberFormat="1" applyFont="1" applyFill="1" applyBorder="1" applyAlignment="1">
      <alignment horizontal="center" vertical="center"/>
    </xf>
    <xf numFmtId="49" fontId="30" fillId="10" borderId="21" xfId="25" applyNumberFormat="1" applyFont="1" applyFill="1" applyBorder="1" applyAlignment="1">
      <alignment horizontal="center" vertical="center" wrapText="1"/>
    </xf>
    <xf numFmtId="49" fontId="30" fillId="10" borderId="21" xfId="25" applyNumberFormat="1" applyFont="1" applyFill="1" applyBorder="1" applyAlignment="1">
      <alignment horizontal="center" vertical="center"/>
    </xf>
    <xf numFmtId="49" fontId="30" fillId="0" borderId="0" xfId="10" applyNumberFormat="1" applyFont="1" applyAlignment="1">
      <alignment horizontal="center" vertical="center" wrapText="1"/>
    </xf>
    <xf numFmtId="49" fontId="30" fillId="0" borderId="28" xfId="10" applyNumberFormat="1" applyFont="1" applyBorder="1" applyAlignment="1">
      <alignment horizontal="center" vertical="center" wrapText="1"/>
    </xf>
    <xf numFmtId="49" fontId="30" fillId="17" borderId="21" xfId="26" applyNumberFormat="1" applyFont="1" applyFill="1" applyBorder="1" applyAlignment="1">
      <alignment horizontal="center" vertical="center" wrapText="1"/>
    </xf>
    <xf numFmtId="49" fontId="30" fillId="17" borderId="24" xfId="25" applyNumberFormat="1" applyFont="1" applyFill="1" applyBorder="1" applyAlignment="1">
      <alignment horizontal="center" vertical="center" wrapText="1"/>
    </xf>
    <xf numFmtId="49" fontId="30" fillId="17" borderId="25" xfId="25" applyNumberFormat="1" applyFont="1" applyFill="1" applyBorder="1" applyAlignment="1">
      <alignment horizontal="center" vertical="center" wrapText="1"/>
    </xf>
    <xf numFmtId="49" fontId="30" fillId="17" borderId="26" xfId="25" applyNumberFormat="1" applyFont="1" applyFill="1" applyBorder="1" applyAlignment="1">
      <alignment horizontal="center" vertical="center" wrapText="1"/>
    </xf>
    <xf numFmtId="49" fontId="26" fillId="3" borderId="2" xfId="10" applyNumberFormat="1" applyFont="1" applyFill="1" applyBorder="1" applyAlignment="1">
      <alignment horizontal="center" vertical="center" wrapText="1"/>
    </xf>
    <xf numFmtId="49" fontId="26" fillId="3" borderId="8" xfId="10" applyNumberFormat="1" applyFont="1" applyFill="1" applyBorder="1" applyAlignment="1">
      <alignment horizontal="right" vertical="center" wrapText="1"/>
    </xf>
    <xf numFmtId="49" fontId="26" fillId="3" borderId="9" xfId="10" applyNumberFormat="1" applyFont="1" applyFill="1" applyBorder="1" applyAlignment="1">
      <alignment horizontal="right" vertical="center" wrapText="1"/>
    </xf>
    <xf numFmtId="49" fontId="26" fillId="3" borderId="10" xfId="10" applyNumberFormat="1" applyFont="1" applyFill="1" applyBorder="1" applyAlignment="1">
      <alignment horizontal="right" vertical="center" wrapText="1"/>
    </xf>
    <xf numFmtId="49" fontId="26" fillId="3" borderId="11" xfId="10" applyNumberFormat="1" applyFont="1" applyFill="1" applyBorder="1" applyAlignment="1">
      <alignment horizontal="right" vertical="center" wrapText="1"/>
    </xf>
    <xf numFmtId="49" fontId="51" fillId="13" borderId="8" xfId="10" applyNumberFormat="1" applyFont="1" applyFill="1" applyBorder="1" applyAlignment="1">
      <alignment horizontal="center" vertical="center" wrapText="1"/>
    </xf>
    <xf numFmtId="49" fontId="51" fillId="13" borderId="9" xfId="10" applyNumberFormat="1" applyFont="1" applyFill="1" applyBorder="1" applyAlignment="1">
      <alignment horizontal="center" vertical="center" wrapText="1"/>
    </xf>
    <xf numFmtId="49" fontId="51" fillId="13" borderId="7" xfId="10" applyNumberFormat="1" applyFont="1" applyFill="1" applyBorder="1" applyAlignment="1">
      <alignment horizontal="center" vertical="center" wrapText="1"/>
    </xf>
    <xf numFmtId="49" fontId="26" fillId="3" borderId="3" xfId="10" applyNumberFormat="1" applyFont="1" applyFill="1" applyBorder="1" applyAlignment="1">
      <alignment horizontal="center" vertical="center" wrapText="1"/>
    </xf>
    <xf numFmtId="49" fontId="26" fillId="3" borderId="4" xfId="10" applyNumberFormat="1" applyFont="1" applyFill="1" applyBorder="1" applyAlignment="1">
      <alignment horizontal="center" vertical="center" wrapText="1"/>
    </xf>
    <xf numFmtId="49" fontId="26" fillId="3" borderId="5" xfId="10" applyNumberFormat="1" applyFont="1" applyFill="1" applyBorder="1" applyAlignment="1">
      <alignment horizontal="center" vertical="center" wrapText="1"/>
    </xf>
    <xf numFmtId="49" fontId="26" fillId="3" borderId="8" xfId="10" applyNumberFormat="1" applyFont="1" applyFill="1" applyBorder="1" applyAlignment="1">
      <alignment horizontal="center" vertical="center" wrapText="1"/>
    </xf>
    <xf numFmtId="49" fontId="26" fillId="3" borderId="9" xfId="10" applyNumberFormat="1" applyFont="1" applyFill="1" applyBorder="1" applyAlignment="1">
      <alignment horizontal="center" vertical="center" wrapText="1"/>
    </xf>
    <xf numFmtId="49" fontId="26" fillId="3" borderId="7" xfId="10" applyNumberFormat="1" applyFont="1" applyFill="1" applyBorder="1" applyAlignment="1">
      <alignment horizontal="center" vertical="center" wrapText="1"/>
    </xf>
    <xf numFmtId="0" fontId="21" fillId="0" borderId="0" xfId="0" applyFont="1" applyAlignment="1">
      <alignment horizontal="center" vertical="top" wrapText="1"/>
    </xf>
    <xf numFmtId="0" fontId="70" fillId="0" borderId="0" xfId="0" applyFont="1" applyAlignment="1">
      <alignment horizontal="center" wrapText="1"/>
    </xf>
    <xf numFmtId="0" fontId="51" fillId="0" borderId="8" xfId="0" applyFont="1" applyBorder="1" applyAlignment="1">
      <alignment horizontal="left" vertical="top" wrapText="1"/>
    </xf>
    <xf numFmtId="0" fontId="51" fillId="0" borderId="7" xfId="0" applyFont="1" applyBorder="1" applyAlignment="1">
      <alignment horizontal="left" vertical="top" wrapText="1"/>
    </xf>
    <xf numFmtId="0" fontId="177" fillId="20" borderId="8" xfId="0" applyFont="1" applyFill="1" applyBorder="1" applyAlignment="1">
      <alignment horizontal="left" vertical="top" wrapText="1"/>
    </xf>
    <xf numFmtId="0" fontId="177" fillId="20" borderId="7" xfId="0" applyFont="1" applyFill="1" applyBorder="1" applyAlignment="1">
      <alignment horizontal="left" vertical="top" wrapText="1"/>
    </xf>
    <xf numFmtId="0" fontId="51" fillId="0" borderId="40" xfId="0" applyFont="1" applyBorder="1" applyAlignment="1">
      <alignment horizontal="center" vertical="center"/>
    </xf>
    <xf numFmtId="0" fontId="51" fillId="0" borderId="27" xfId="0" applyFont="1" applyBorder="1" applyAlignment="1">
      <alignment horizontal="center" vertical="center"/>
    </xf>
    <xf numFmtId="0" fontId="52" fillId="0" borderId="8" xfId="0" applyFont="1" applyBorder="1" applyAlignment="1">
      <alignment horizontal="left" vertical="top" wrapText="1"/>
    </xf>
    <xf numFmtId="0" fontId="52" fillId="0" borderId="7" xfId="0" applyFont="1" applyBorder="1" applyAlignment="1">
      <alignment horizontal="left" vertical="top" wrapText="1"/>
    </xf>
    <xf numFmtId="0" fontId="194" fillId="0" borderId="48" xfId="0" applyFont="1" applyBorder="1" applyAlignment="1">
      <alignment horizontal="left"/>
    </xf>
    <xf numFmtId="0" fontId="194" fillId="0" borderId="0" xfId="0" applyFont="1" applyAlignment="1">
      <alignment horizontal="left"/>
    </xf>
    <xf numFmtId="0" fontId="177" fillId="3" borderId="27" xfId="0" applyFont="1" applyFill="1" applyBorder="1" applyAlignment="1">
      <alignment horizontal="center" vertical="center" wrapText="1"/>
    </xf>
    <xf numFmtId="0" fontId="177" fillId="3" borderId="27" xfId="0" applyFont="1" applyFill="1" applyBorder="1" applyAlignment="1">
      <alignment horizontal="center" vertical="center"/>
    </xf>
    <xf numFmtId="0" fontId="195" fillId="0" borderId="6" xfId="0" applyFont="1" applyBorder="1" applyAlignment="1">
      <alignment wrapText="1"/>
    </xf>
    <xf numFmtId="0" fontId="36" fillId="19" borderId="9" xfId="0" applyFont="1" applyFill="1" applyBorder="1"/>
    <xf numFmtId="0" fontId="16" fillId="3" borderId="21" xfId="7" applyFont="1" applyFill="1" applyBorder="1" applyAlignment="1">
      <alignment horizontal="center" vertical="center" wrapText="1"/>
    </xf>
    <xf numFmtId="0" fontId="16" fillId="3" borderId="24" xfId="7" applyFont="1" applyFill="1" applyBorder="1" applyAlignment="1">
      <alignment horizontal="center" vertical="center" wrapText="1"/>
    </xf>
    <xf numFmtId="0" fontId="16" fillId="3" borderId="25" xfId="7" applyFont="1" applyFill="1" applyBorder="1" applyAlignment="1">
      <alignment horizontal="center" vertical="center" wrapText="1"/>
    </xf>
    <xf numFmtId="0" fontId="16" fillId="3" borderId="26" xfId="7" applyFont="1" applyFill="1" applyBorder="1" applyAlignment="1">
      <alignment horizontal="center" vertical="center" wrapText="1"/>
    </xf>
    <xf numFmtId="0" fontId="15" fillId="0" borderId="0" xfId="7" applyFont="1" applyAlignment="1">
      <alignment horizontal="center" vertical="top" wrapText="1"/>
    </xf>
    <xf numFmtId="0" fontId="16" fillId="10" borderId="21" xfId="7" applyFont="1" applyFill="1" applyBorder="1" applyAlignment="1">
      <alignment horizontal="center" vertical="center" wrapText="1"/>
    </xf>
    <xf numFmtId="0" fontId="16" fillId="10" borderId="21" xfId="7" applyFont="1" applyFill="1" applyBorder="1" applyAlignment="1">
      <alignment horizontal="center" vertical="center"/>
    </xf>
    <xf numFmtId="0" fontId="26" fillId="3" borderId="2" xfId="0" applyFont="1" applyFill="1" applyBorder="1" applyAlignment="1">
      <alignment horizontal="center" vertical="center" wrapText="1"/>
    </xf>
    <xf numFmtId="0" fontId="26" fillId="3" borderId="18" xfId="0" applyFont="1" applyFill="1" applyBorder="1" applyAlignment="1">
      <alignment horizontal="right" vertical="center" wrapText="1"/>
    </xf>
    <xf numFmtId="0" fontId="26" fillId="3" borderId="6" xfId="0" applyFont="1" applyFill="1" applyBorder="1" applyAlignment="1">
      <alignment horizontal="right" vertical="center" wrapText="1"/>
    </xf>
    <xf numFmtId="0" fontId="26" fillId="3" borderId="0" xfId="0" applyFont="1" applyFill="1" applyAlignment="1">
      <alignment horizontal="right" vertical="center" wrapText="1"/>
    </xf>
    <xf numFmtId="0" fontId="26" fillId="3" borderId="11" xfId="0" applyFont="1" applyFill="1" applyBorder="1" applyAlignment="1">
      <alignment horizontal="right" vertical="center" wrapText="1"/>
    </xf>
    <xf numFmtId="0" fontId="51" fillId="13" borderId="8" xfId="0" applyFont="1" applyFill="1" applyBorder="1" applyAlignment="1">
      <alignment horizontal="center" vertical="center" wrapText="1"/>
    </xf>
    <xf numFmtId="0" fontId="51" fillId="13" borderId="9" xfId="0" applyFont="1" applyFill="1" applyBorder="1" applyAlignment="1">
      <alignment horizontal="center" vertical="center" wrapText="1"/>
    </xf>
    <xf numFmtId="0" fontId="51" fillId="13" borderId="7" xfId="0" applyFont="1" applyFill="1" applyBorder="1" applyAlignment="1">
      <alignment horizontal="center" vertical="center" wrapText="1"/>
    </xf>
    <xf numFmtId="0" fontId="26" fillId="3" borderId="27" xfId="0" applyFont="1" applyFill="1" applyBorder="1" applyAlignment="1">
      <alignment horizontal="center" vertical="center" wrapText="1"/>
    </xf>
    <xf numFmtId="0" fontId="26" fillId="3" borderId="11" xfId="0" applyFont="1" applyFill="1" applyBorder="1" applyAlignment="1">
      <alignment horizontal="center" vertical="center" wrapText="1"/>
    </xf>
    <xf numFmtId="0" fontId="26" fillId="3" borderId="28" xfId="0" applyFont="1" applyFill="1" applyBorder="1" applyAlignment="1">
      <alignment horizontal="center" vertical="center" wrapText="1"/>
    </xf>
    <xf numFmtId="0" fontId="26" fillId="3" borderId="12" xfId="0" applyFont="1" applyFill="1" applyBorder="1" applyAlignment="1">
      <alignment horizontal="center" vertical="center" wrapText="1"/>
    </xf>
    <xf numFmtId="0" fontId="26" fillId="3" borderId="8" xfId="0" applyFont="1" applyFill="1" applyBorder="1" applyAlignment="1">
      <alignment horizontal="center" vertical="center" wrapText="1"/>
    </xf>
    <xf numFmtId="0" fontId="26" fillId="3" borderId="9" xfId="0" applyFont="1" applyFill="1" applyBorder="1" applyAlignment="1">
      <alignment horizontal="center" vertical="center" wrapText="1"/>
    </xf>
    <xf numFmtId="0" fontId="26" fillId="3" borderId="7" xfId="0" applyFont="1" applyFill="1" applyBorder="1" applyAlignment="1">
      <alignment horizontal="center" vertical="center" wrapText="1"/>
    </xf>
    <xf numFmtId="0" fontId="30" fillId="17" borderId="27" xfId="50372" applyFont="1" applyFill="1" applyBorder="1" applyAlignment="1">
      <alignment horizontal="center" vertical="center" wrapText="1"/>
    </xf>
    <xf numFmtId="0" fontId="30" fillId="17" borderId="27" xfId="50371" applyFont="1" applyFill="1" applyBorder="1" applyAlignment="1">
      <alignment horizontal="center" vertical="center" wrapText="1"/>
    </xf>
    <xf numFmtId="0" fontId="30" fillId="10" borderId="27" xfId="50371" applyFont="1" applyFill="1" applyBorder="1" applyAlignment="1">
      <alignment horizontal="center" vertical="center" wrapText="1"/>
    </xf>
    <xf numFmtId="0" fontId="30" fillId="10" borderId="27" xfId="50371" applyFont="1" applyFill="1" applyBorder="1" applyAlignment="1">
      <alignment horizontal="center" vertical="center"/>
    </xf>
    <xf numFmtId="0" fontId="27" fillId="0" borderId="0" xfId="0" quotePrefix="1" applyFont="1" applyAlignment="1">
      <alignment wrapText="1"/>
    </xf>
    <xf numFmtId="0" fontId="27" fillId="0" borderId="0" xfId="0" applyFont="1" applyAlignment="1">
      <alignment wrapText="1"/>
    </xf>
    <xf numFmtId="0" fontId="25" fillId="12" borderId="3" xfId="0" applyFont="1" applyFill="1" applyBorder="1" applyAlignment="1">
      <alignment horizontal="center" vertical="center" wrapText="1"/>
    </xf>
    <xf numFmtId="0" fontId="25" fillId="12" borderId="43" xfId="0" applyFont="1" applyFill="1" applyBorder="1" applyAlignment="1">
      <alignment horizontal="center" vertical="center" wrapText="1"/>
    </xf>
    <xf numFmtId="0" fontId="25" fillId="12" borderId="9" xfId="0" applyFont="1" applyFill="1" applyBorder="1" applyAlignment="1">
      <alignment horizontal="center" vertical="center" wrapText="1"/>
    </xf>
    <xf numFmtId="0" fontId="25" fillId="12" borderId="47" xfId="0" applyFont="1" applyFill="1" applyBorder="1" applyAlignment="1">
      <alignment horizontal="center" vertical="center" wrapText="1"/>
    </xf>
    <xf numFmtId="0" fontId="50" fillId="0" borderId="0" xfId="8" applyFont="1" applyAlignment="1">
      <alignment horizontal="center" wrapText="1"/>
    </xf>
    <xf numFmtId="0" fontId="33" fillId="0" borderId="0" xfId="0" applyFont="1" applyAlignment="1">
      <alignment horizontal="center" vertical="center" wrapText="1"/>
    </xf>
    <xf numFmtId="0" fontId="175" fillId="3" borderId="35" xfId="0" applyFont="1" applyFill="1" applyBorder="1" applyAlignment="1">
      <alignment horizontal="center"/>
    </xf>
    <xf numFmtId="0" fontId="175" fillId="3" borderId="30" xfId="0" applyFont="1" applyFill="1" applyBorder="1" applyAlignment="1">
      <alignment horizontal="center"/>
    </xf>
    <xf numFmtId="0" fontId="175" fillId="3" borderId="29" xfId="0" applyFont="1" applyFill="1" applyBorder="1" applyAlignment="1">
      <alignment horizontal="center"/>
    </xf>
    <xf numFmtId="0" fontId="26" fillId="3" borderId="19" xfId="0" applyFont="1" applyFill="1" applyBorder="1" applyAlignment="1">
      <alignment horizontal="center" vertical="center" wrapText="1"/>
    </xf>
    <xf numFmtId="0" fontId="26" fillId="3" borderId="49" xfId="0" applyFont="1" applyFill="1" applyBorder="1" applyAlignment="1">
      <alignment horizontal="center" vertical="center" wrapText="1"/>
    </xf>
    <xf numFmtId="0" fontId="22" fillId="3" borderId="44" xfId="0" applyFont="1" applyFill="1" applyBorder="1" applyAlignment="1">
      <alignment horizontal="center" vertical="center" wrapText="1"/>
    </xf>
    <xf numFmtId="0" fontId="22" fillId="3" borderId="45" xfId="0" applyFont="1" applyFill="1" applyBorder="1" applyAlignment="1">
      <alignment horizontal="center" vertical="center" wrapText="1"/>
    </xf>
    <xf numFmtId="0" fontId="22" fillId="3" borderId="5" xfId="0" applyFont="1" applyFill="1" applyBorder="1" applyAlignment="1">
      <alignment horizontal="center" vertical="center" wrapText="1"/>
    </xf>
    <xf numFmtId="0" fontId="22" fillId="3" borderId="42" xfId="0" applyFont="1" applyFill="1" applyBorder="1" applyAlignment="1">
      <alignment horizontal="center" vertical="center" wrapText="1"/>
    </xf>
    <xf numFmtId="0" fontId="22" fillId="3" borderId="18" xfId="0" applyFont="1" applyFill="1" applyBorder="1" applyAlignment="1">
      <alignment horizontal="center" vertical="center" wrapText="1"/>
    </xf>
    <xf numFmtId="0" fontId="22" fillId="3" borderId="12" xfId="0" applyFont="1" applyFill="1" applyBorder="1" applyAlignment="1">
      <alignment horizontal="center" vertical="center" wrapText="1"/>
    </xf>
    <xf numFmtId="0" fontId="177" fillId="0" borderId="0" xfId="0" applyFont="1" applyAlignment="1">
      <alignment wrapText="1"/>
    </xf>
    <xf numFmtId="0" fontId="38" fillId="10" borderId="0" xfId="0" applyFont="1" applyFill="1" applyAlignment="1">
      <alignment horizontal="left" vertical="center" wrapText="1"/>
    </xf>
    <xf numFmtId="0" fontId="39" fillId="0" borderId="0" xfId="0" applyFont="1"/>
    <xf numFmtId="0" fontId="39" fillId="3" borderId="9" xfId="0" applyFont="1" applyFill="1" applyBorder="1" applyAlignment="1">
      <alignment horizontal="center" vertical="center"/>
    </xf>
    <xf numFmtId="0" fontId="39" fillId="3" borderId="47" xfId="0" applyFont="1" applyFill="1" applyBorder="1" applyAlignment="1">
      <alignment horizontal="center" vertical="center"/>
    </xf>
    <xf numFmtId="0" fontId="39" fillId="3" borderId="7" xfId="0" applyFont="1" applyFill="1" applyBorder="1" applyAlignment="1">
      <alignment horizontal="center" vertical="center"/>
    </xf>
    <xf numFmtId="0" fontId="30" fillId="0" borderId="0" xfId="8" applyFont="1" applyAlignment="1">
      <alignment horizontal="left" vertical="top" wrapText="1"/>
    </xf>
    <xf numFmtId="3" fontId="30" fillId="3" borderId="3" xfId="7" applyNumberFormat="1" applyFont="1" applyFill="1" applyBorder="1" applyAlignment="1">
      <alignment horizontal="center" vertical="center" wrapText="1"/>
    </xf>
    <xf numFmtId="3" fontId="30" fillId="3" borderId="5" xfId="7" applyNumberFormat="1" applyFont="1" applyFill="1" applyBorder="1" applyAlignment="1">
      <alignment horizontal="center" vertical="center" wrapText="1"/>
    </xf>
    <xf numFmtId="0" fontId="30" fillId="3" borderId="2" xfId="7" applyFont="1" applyFill="1" applyBorder="1" applyAlignment="1">
      <alignment horizontal="center" vertical="center" wrapText="1"/>
    </xf>
    <xf numFmtId="0" fontId="30" fillId="3" borderId="3" xfId="7" applyFont="1" applyFill="1" applyBorder="1" applyAlignment="1">
      <alignment horizontal="center" vertical="center" wrapText="1"/>
    </xf>
    <xf numFmtId="0" fontId="30" fillId="3" borderId="5" xfId="7" applyFont="1" applyFill="1" applyBorder="1" applyAlignment="1">
      <alignment horizontal="center" vertical="center" wrapText="1"/>
    </xf>
    <xf numFmtId="3" fontId="30" fillId="3" borderId="8" xfId="7" applyNumberFormat="1" applyFont="1" applyFill="1" applyBorder="1" applyAlignment="1">
      <alignment horizontal="center" vertical="center" wrapText="1"/>
    </xf>
    <xf numFmtId="3" fontId="30" fillId="3" borderId="9" xfId="7" applyNumberFormat="1" applyFont="1" applyFill="1" applyBorder="1" applyAlignment="1">
      <alignment horizontal="center" vertical="center" wrapText="1"/>
    </xf>
    <xf numFmtId="3" fontId="30" fillId="3" borderId="7" xfId="7" applyNumberFormat="1" applyFont="1" applyFill="1" applyBorder="1" applyAlignment="1">
      <alignment horizontal="center" vertical="center" wrapText="1"/>
    </xf>
    <xf numFmtId="0" fontId="17" fillId="3" borderId="43" xfId="7" applyFont="1" applyFill="1" applyBorder="1" applyAlignment="1">
      <alignment horizontal="center" vertical="center" wrapText="1"/>
    </xf>
  </cellXfs>
  <cellStyles count="50373">
    <cellStyle name="1. izcēlums" xfId="29"/>
    <cellStyle name="2. izcēlums" xfId="30"/>
    <cellStyle name="20% - Accent1 10" xfId="303"/>
    <cellStyle name="20% - Accent1 10 2" xfId="304"/>
    <cellStyle name="20% - Accent1 11" xfId="305"/>
    <cellStyle name="20% - Accent1 11 2" xfId="306"/>
    <cellStyle name="20% - Accent1 12" xfId="307"/>
    <cellStyle name="20% - Accent1 12 2" xfId="308"/>
    <cellStyle name="20% - Accent1 13" xfId="309"/>
    <cellStyle name="20% - Accent1 13 2" xfId="310"/>
    <cellStyle name="20% - Accent1 14" xfId="311"/>
    <cellStyle name="20% - Accent1 14 2" xfId="312"/>
    <cellStyle name="20% - Accent1 15" xfId="313"/>
    <cellStyle name="20% - Accent1 15 2" xfId="314"/>
    <cellStyle name="20% - Accent1 16" xfId="315"/>
    <cellStyle name="20% - Accent1 17" xfId="316"/>
    <cellStyle name="20% - Accent1 18" xfId="317"/>
    <cellStyle name="20% - Accent1 18 2" xfId="318"/>
    <cellStyle name="20% - Accent1 19" xfId="319"/>
    <cellStyle name="20% - Accent1 19 2" xfId="320"/>
    <cellStyle name="20% - Accent1 2" xfId="163"/>
    <cellStyle name="20% - Accent1 2 2" xfId="321"/>
    <cellStyle name="20% - Accent1 2 2 2" xfId="6616"/>
    <cellStyle name="20% - Accent1 3" xfId="322"/>
    <cellStyle name="20% - Accent1 3 2" xfId="323"/>
    <cellStyle name="20% - Accent1 4" xfId="324"/>
    <cellStyle name="20% - Accent1 4 2" xfId="325"/>
    <cellStyle name="20% - Accent1 5" xfId="326"/>
    <cellStyle name="20% - Accent1 5 2" xfId="327"/>
    <cellStyle name="20% - Accent1 6" xfId="328"/>
    <cellStyle name="20% - Accent1 6 2" xfId="329"/>
    <cellStyle name="20% - Accent1 7" xfId="330"/>
    <cellStyle name="20% - Accent1 7 2" xfId="331"/>
    <cellStyle name="20% - Accent1 8" xfId="332"/>
    <cellStyle name="20% - Accent1 8 2" xfId="333"/>
    <cellStyle name="20% - Accent1 9" xfId="334"/>
    <cellStyle name="20% - Accent1 9 2" xfId="335"/>
    <cellStyle name="20% - Accent2 10" xfId="336"/>
    <cellStyle name="20% - Accent2 10 2" xfId="337"/>
    <cellStyle name="20% - Accent2 11" xfId="338"/>
    <cellStyle name="20% - Accent2 11 2" xfId="339"/>
    <cellStyle name="20% - Accent2 12" xfId="340"/>
    <cellStyle name="20% - Accent2 12 2" xfId="341"/>
    <cellStyle name="20% - Accent2 13" xfId="342"/>
    <cellStyle name="20% - Accent2 13 2" xfId="343"/>
    <cellStyle name="20% - Accent2 14" xfId="344"/>
    <cellStyle name="20% - Accent2 14 2" xfId="345"/>
    <cellStyle name="20% - Accent2 15" xfId="346"/>
    <cellStyle name="20% - Accent2 15 2" xfId="347"/>
    <cellStyle name="20% - Accent2 16" xfId="348"/>
    <cellStyle name="20% - Accent2 17" xfId="349"/>
    <cellStyle name="20% - Accent2 18" xfId="350"/>
    <cellStyle name="20% - Accent2 18 2" xfId="351"/>
    <cellStyle name="20% - Accent2 19" xfId="352"/>
    <cellStyle name="20% - Accent2 19 2" xfId="353"/>
    <cellStyle name="20% - Accent2 2" xfId="164"/>
    <cellStyle name="20% - Accent2 2 2" xfId="354"/>
    <cellStyle name="20% - Accent2 2 2 2" xfId="6617"/>
    <cellStyle name="20% - Accent2 3" xfId="355"/>
    <cellStyle name="20% - Accent2 3 2" xfId="356"/>
    <cellStyle name="20% - Accent2 4" xfId="357"/>
    <cellStyle name="20% - Accent2 4 2" xfId="358"/>
    <cellStyle name="20% - Accent2 5" xfId="359"/>
    <cellStyle name="20% - Accent2 5 2" xfId="360"/>
    <cellStyle name="20% - Accent2 6" xfId="361"/>
    <cellStyle name="20% - Accent2 6 2" xfId="362"/>
    <cellStyle name="20% - Accent2 7" xfId="363"/>
    <cellStyle name="20% - Accent2 7 2" xfId="364"/>
    <cellStyle name="20% - Accent2 8" xfId="365"/>
    <cellStyle name="20% - Accent2 8 2" xfId="366"/>
    <cellStyle name="20% - Accent2 9" xfId="367"/>
    <cellStyle name="20% - Accent2 9 2" xfId="368"/>
    <cellStyle name="20% - Accent3 10" xfId="369"/>
    <cellStyle name="20% - Accent3 10 2" xfId="370"/>
    <cellStyle name="20% - Accent3 11" xfId="371"/>
    <cellStyle name="20% - Accent3 11 2" xfId="372"/>
    <cellStyle name="20% - Accent3 12" xfId="373"/>
    <cellStyle name="20% - Accent3 12 2" xfId="374"/>
    <cellStyle name="20% - Accent3 13" xfId="375"/>
    <cellStyle name="20% - Accent3 13 2" xfId="376"/>
    <cellStyle name="20% - Accent3 14" xfId="377"/>
    <cellStyle name="20% - Accent3 14 2" xfId="378"/>
    <cellStyle name="20% - Accent3 15" xfId="379"/>
    <cellStyle name="20% - Accent3 15 2" xfId="380"/>
    <cellStyle name="20% - Accent3 16" xfId="381"/>
    <cellStyle name="20% - Accent3 17" xfId="382"/>
    <cellStyle name="20% - Accent3 18" xfId="383"/>
    <cellStyle name="20% - Accent3 18 2" xfId="384"/>
    <cellStyle name="20% - Accent3 19" xfId="385"/>
    <cellStyle name="20% - Accent3 19 2" xfId="386"/>
    <cellStyle name="20% - Accent3 2" xfId="165"/>
    <cellStyle name="20% - Accent3 2 2" xfId="387"/>
    <cellStyle name="20% - Accent3 2 2 2" xfId="6618"/>
    <cellStyle name="20% - Accent3 3" xfId="388"/>
    <cellStyle name="20% - Accent3 3 2" xfId="389"/>
    <cellStyle name="20% - Accent3 4" xfId="390"/>
    <cellStyle name="20% - Accent3 4 2" xfId="391"/>
    <cellStyle name="20% - Accent3 5" xfId="392"/>
    <cellStyle name="20% - Accent3 5 2" xfId="393"/>
    <cellStyle name="20% - Accent3 6" xfId="394"/>
    <cellStyle name="20% - Accent3 6 2" xfId="395"/>
    <cellStyle name="20% - Accent3 7" xfId="396"/>
    <cellStyle name="20% - Accent3 7 2" xfId="397"/>
    <cellStyle name="20% - Accent3 8" xfId="398"/>
    <cellStyle name="20% - Accent3 8 2" xfId="399"/>
    <cellStyle name="20% - Accent3 9" xfId="400"/>
    <cellStyle name="20% - Accent3 9 2" xfId="401"/>
    <cellStyle name="20% - Accent4 10" xfId="402"/>
    <cellStyle name="20% - Accent4 10 2" xfId="403"/>
    <cellStyle name="20% - Accent4 11" xfId="404"/>
    <cellStyle name="20% - Accent4 11 2" xfId="405"/>
    <cellStyle name="20% - Accent4 12" xfId="406"/>
    <cellStyle name="20% - Accent4 12 2" xfId="407"/>
    <cellStyle name="20% - Accent4 13" xfId="408"/>
    <cellStyle name="20% - Accent4 13 2" xfId="409"/>
    <cellStyle name="20% - Accent4 14" xfId="410"/>
    <cellStyle name="20% - Accent4 14 2" xfId="411"/>
    <cellStyle name="20% - Accent4 15" xfId="412"/>
    <cellStyle name="20% - Accent4 15 2" xfId="413"/>
    <cellStyle name="20% - Accent4 16" xfId="414"/>
    <cellStyle name="20% - Accent4 17" xfId="415"/>
    <cellStyle name="20% - Accent4 18" xfId="416"/>
    <cellStyle name="20% - Accent4 18 2" xfId="417"/>
    <cellStyle name="20% - Accent4 19" xfId="418"/>
    <cellStyle name="20% - Accent4 19 2" xfId="419"/>
    <cellStyle name="20% - Accent4 2" xfId="166"/>
    <cellStyle name="20% - Accent4 2 2" xfId="420"/>
    <cellStyle name="20% - Accent4 2 2 2" xfId="6619"/>
    <cellStyle name="20% - Accent4 3" xfId="421"/>
    <cellStyle name="20% - Accent4 3 2" xfId="422"/>
    <cellStyle name="20% - Accent4 4" xfId="423"/>
    <cellStyle name="20% - Accent4 4 2" xfId="424"/>
    <cellStyle name="20% - Accent4 5" xfId="425"/>
    <cellStyle name="20% - Accent4 5 2" xfId="426"/>
    <cellStyle name="20% - Accent4 6" xfId="427"/>
    <cellStyle name="20% - Accent4 6 2" xfId="428"/>
    <cellStyle name="20% - Accent4 7" xfId="429"/>
    <cellStyle name="20% - Accent4 7 2" xfId="430"/>
    <cellStyle name="20% - Accent4 8" xfId="431"/>
    <cellStyle name="20% - Accent4 8 2" xfId="432"/>
    <cellStyle name="20% - Accent4 9" xfId="433"/>
    <cellStyle name="20% - Accent4 9 2" xfId="434"/>
    <cellStyle name="20% - Accent5 10" xfId="435"/>
    <cellStyle name="20% - Accent5 10 2" xfId="436"/>
    <cellStyle name="20% - Accent5 11" xfId="437"/>
    <cellStyle name="20% - Accent5 11 2" xfId="438"/>
    <cellStyle name="20% - Accent5 12" xfId="439"/>
    <cellStyle name="20% - Accent5 12 2" xfId="440"/>
    <cellStyle name="20% - Accent5 13" xfId="441"/>
    <cellStyle name="20% - Accent5 13 2" xfId="442"/>
    <cellStyle name="20% - Accent5 14" xfId="443"/>
    <cellStyle name="20% - Accent5 14 2" xfId="444"/>
    <cellStyle name="20% - Accent5 15" xfId="445"/>
    <cellStyle name="20% - Accent5 15 2" xfId="446"/>
    <cellStyle name="20% - Accent5 16" xfId="447"/>
    <cellStyle name="20% - Accent5 17" xfId="448"/>
    <cellStyle name="20% - Accent5 18" xfId="449"/>
    <cellStyle name="20% - Accent5 18 2" xfId="450"/>
    <cellStyle name="20% - Accent5 19" xfId="451"/>
    <cellStyle name="20% - Accent5 19 2" xfId="452"/>
    <cellStyle name="20% - Accent5 2" xfId="167"/>
    <cellStyle name="20% - Accent5 2 2" xfId="453"/>
    <cellStyle name="20% - Accent5 2 2 2" xfId="6620"/>
    <cellStyle name="20% - Accent5 3" xfId="454"/>
    <cellStyle name="20% - Accent5 3 2" xfId="455"/>
    <cellStyle name="20% - Accent5 4" xfId="456"/>
    <cellStyle name="20% - Accent5 4 2" xfId="457"/>
    <cellStyle name="20% - Accent5 5" xfId="458"/>
    <cellStyle name="20% - Accent5 5 2" xfId="459"/>
    <cellStyle name="20% - Accent5 6" xfId="460"/>
    <cellStyle name="20% - Accent5 6 2" xfId="461"/>
    <cellStyle name="20% - Accent5 7" xfId="462"/>
    <cellStyle name="20% - Accent5 7 2" xfId="463"/>
    <cellStyle name="20% - Accent5 8" xfId="464"/>
    <cellStyle name="20% - Accent5 8 2" xfId="465"/>
    <cellStyle name="20% - Accent5 9" xfId="466"/>
    <cellStyle name="20% - Accent5 9 2" xfId="467"/>
    <cellStyle name="20% - Accent6 10" xfId="468"/>
    <cellStyle name="20% - Accent6 10 2" xfId="469"/>
    <cellStyle name="20% - Accent6 11" xfId="470"/>
    <cellStyle name="20% - Accent6 11 2" xfId="471"/>
    <cellStyle name="20% - Accent6 12" xfId="472"/>
    <cellStyle name="20% - Accent6 12 2" xfId="473"/>
    <cellStyle name="20% - Accent6 13" xfId="474"/>
    <cellStyle name="20% - Accent6 13 2" xfId="475"/>
    <cellStyle name="20% - Accent6 14" xfId="476"/>
    <cellStyle name="20% - Accent6 14 2" xfId="477"/>
    <cellStyle name="20% - Accent6 15" xfId="478"/>
    <cellStyle name="20% - Accent6 15 2" xfId="479"/>
    <cellStyle name="20% - Accent6 16" xfId="480"/>
    <cellStyle name="20% - Accent6 17" xfId="481"/>
    <cellStyle name="20% - Accent6 18" xfId="482"/>
    <cellStyle name="20% - Accent6 18 2" xfId="483"/>
    <cellStyle name="20% - Accent6 19" xfId="484"/>
    <cellStyle name="20% - Accent6 19 2" xfId="485"/>
    <cellStyle name="20% - Accent6 2" xfId="168"/>
    <cellStyle name="20% - Accent6 2 2" xfId="486"/>
    <cellStyle name="20% - Accent6 2 2 2" xfId="6621"/>
    <cellStyle name="20% - Accent6 3" xfId="487"/>
    <cellStyle name="20% - Accent6 3 2" xfId="488"/>
    <cellStyle name="20% - Accent6 4" xfId="489"/>
    <cellStyle name="20% - Accent6 4 2" xfId="490"/>
    <cellStyle name="20% - Accent6 5" xfId="491"/>
    <cellStyle name="20% - Accent6 5 2" xfId="492"/>
    <cellStyle name="20% - Accent6 6" xfId="493"/>
    <cellStyle name="20% - Accent6 6 2" xfId="494"/>
    <cellStyle name="20% - Accent6 7" xfId="495"/>
    <cellStyle name="20% - Accent6 7 2" xfId="496"/>
    <cellStyle name="20% - Accent6 8" xfId="497"/>
    <cellStyle name="20% - Accent6 8 2" xfId="498"/>
    <cellStyle name="20% - Accent6 9" xfId="499"/>
    <cellStyle name="20% - Accent6 9 2" xfId="500"/>
    <cellStyle name="20% no 1. izcēluma" xfId="31"/>
    <cellStyle name="20% no 2. izcēluma" xfId="32"/>
    <cellStyle name="20% no 3. izcēluma" xfId="33"/>
    <cellStyle name="20% no 4. izcēluma" xfId="34"/>
    <cellStyle name="20% no 5. izcēluma" xfId="35"/>
    <cellStyle name="20% no 6. izcēluma" xfId="36"/>
    <cellStyle name="3. izcēlums " xfId="37"/>
    <cellStyle name="4. izcēlums" xfId="38"/>
    <cellStyle name="40% - Accent1 10" xfId="501"/>
    <cellStyle name="40% - Accent1 10 2" xfId="502"/>
    <cellStyle name="40% - Accent1 11" xfId="503"/>
    <cellStyle name="40% - Accent1 11 2" xfId="504"/>
    <cellStyle name="40% - Accent1 12" xfId="505"/>
    <cellStyle name="40% - Accent1 12 2" xfId="506"/>
    <cellStyle name="40% - Accent1 13" xfId="507"/>
    <cellStyle name="40% - Accent1 13 2" xfId="508"/>
    <cellStyle name="40% - Accent1 14" xfId="509"/>
    <cellStyle name="40% - Accent1 14 2" xfId="510"/>
    <cellStyle name="40% - Accent1 15" xfId="511"/>
    <cellStyle name="40% - Accent1 15 2" xfId="512"/>
    <cellStyle name="40% - Accent1 16" xfId="513"/>
    <cellStyle name="40% - Accent1 17" xfId="514"/>
    <cellStyle name="40% - Accent1 18" xfId="515"/>
    <cellStyle name="40% - Accent1 18 2" xfId="516"/>
    <cellStyle name="40% - Accent1 19" xfId="517"/>
    <cellStyle name="40% - Accent1 19 2" xfId="518"/>
    <cellStyle name="40% - Accent1 2" xfId="169"/>
    <cellStyle name="40% - Accent1 2 2" xfId="519"/>
    <cellStyle name="40% - Accent1 2 2 2" xfId="6622"/>
    <cellStyle name="40% - Accent1 3" xfId="520"/>
    <cellStyle name="40% - Accent1 3 2" xfId="521"/>
    <cellStyle name="40% - Accent1 4" xfId="522"/>
    <cellStyle name="40% - Accent1 4 2" xfId="523"/>
    <cellStyle name="40% - Accent1 5" xfId="524"/>
    <cellStyle name="40% - Accent1 5 2" xfId="525"/>
    <cellStyle name="40% - Accent1 6" xfId="526"/>
    <cellStyle name="40% - Accent1 6 2" xfId="527"/>
    <cellStyle name="40% - Accent1 7" xfId="528"/>
    <cellStyle name="40% - Accent1 7 2" xfId="529"/>
    <cellStyle name="40% - Accent1 8" xfId="530"/>
    <cellStyle name="40% - Accent1 8 2" xfId="531"/>
    <cellStyle name="40% - Accent1 9" xfId="532"/>
    <cellStyle name="40% - Accent1 9 2" xfId="533"/>
    <cellStyle name="40% - Accent2 10" xfId="534"/>
    <cellStyle name="40% - Accent2 10 2" xfId="535"/>
    <cellStyle name="40% - Accent2 11" xfId="536"/>
    <cellStyle name="40% - Accent2 11 2" xfId="537"/>
    <cellStyle name="40% - Accent2 12" xfId="538"/>
    <cellStyle name="40% - Accent2 12 2" xfId="539"/>
    <cellStyle name="40% - Accent2 13" xfId="540"/>
    <cellStyle name="40% - Accent2 13 2" xfId="541"/>
    <cellStyle name="40% - Accent2 14" xfId="542"/>
    <cellStyle name="40% - Accent2 14 2" xfId="543"/>
    <cellStyle name="40% - Accent2 15" xfId="544"/>
    <cellStyle name="40% - Accent2 15 2" xfId="545"/>
    <cellStyle name="40% - Accent2 16" xfId="546"/>
    <cellStyle name="40% - Accent2 17" xfId="547"/>
    <cellStyle name="40% - Accent2 18" xfId="548"/>
    <cellStyle name="40% - Accent2 18 2" xfId="549"/>
    <cellStyle name="40% - Accent2 19" xfId="550"/>
    <cellStyle name="40% - Accent2 19 2" xfId="551"/>
    <cellStyle name="40% - Accent2 2" xfId="170"/>
    <cellStyle name="40% - Accent2 2 2" xfId="552"/>
    <cellStyle name="40% - Accent2 2 2 2" xfId="6623"/>
    <cellStyle name="40% - Accent2 3" xfId="553"/>
    <cellStyle name="40% - Accent2 3 2" xfId="554"/>
    <cellStyle name="40% - Accent2 4" xfId="555"/>
    <cellStyle name="40% - Accent2 4 2" xfId="556"/>
    <cellStyle name="40% - Accent2 5" xfId="557"/>
    <cellStyle name="40% - Accent2 5 2" xfId="558"/>
    <cellStyle name="40% - Accent2 6" xfId="559"/>
    <cellStyle name="40% - Accent2 6 2" xfId="560"/>
    <cellStyle name="40% - Accent2 7" xfId="561"/>
    <cellStyle name="40% - Accent2 7 2" xfId="562"/>
    <cellStyle name="40% - Accent2 8" xfId="563"/>
    <cellStyle name="40% - Accent2 8 2" xfId="564"/>
    <cellStyle name="40% - Accent2 9" xfId="565"/>
    <cellStyle name="40% - Accent2 9 2" xfId="566"/>
    <cellStyle name="40% - Accent3 10" xfId="567"/>
    <cellStyle name="40% - Accent3 10 2" xfId="568"/>
    <cellStyle name="40% - Accent3 11" xfId="569"/>
    <cellStyle name="40% - Accent3 11 2" xfId="570"/>
    <cellStyle name="40% - Accent3 12" xfId="571"/>
    <cellStyle name="40% - Accent3 12 2" xfId="572"/>
    <cellStyle name="40% - Accent3 13" xfId="573"/>
    <cellStyle name="40% - Accent3 13 2" xfId="574"/>
    <cellStyle name="40% - Accent3 14" xfId="575"/>
    <cellStyle name="40% - Accent3 14 2" xfId="576"/>
    <cellStyle name="40% - Accent3 15" xfId="577"/>
    <cellStyle name="40% - Accent3 15 2" xfId="578"/>
    <cellStyle name="40% - Accent3 16" xfId="579"/>
    <cellStyle name="40% - Accent3 17" xfId="580"/>
    <cellStyle name="40% - Accent3 18" xfId="581"/>
    <cellStyle name="40% - Accent3 18 2" xfId="582"/>
    <cellStyle name="40% - Accent3 19" xfId="583"/>
    <cellStyle name="40% - Accent3 19 2" xfId="584"/>
    <cellStyle name="40% - Accent3 2" xfId="171"/>
    <cellStyle name="40% - Accent3 2 2" xfId="585"/>
    <cellStyle name="40% - Accent3 2 2 2" xfId="6624"/>
    <cellStyle name="40% - Accent3 3" xfId="586"/>
    <cellStyle name="40% - Accent3 3 2" xfId="587"/>
    <cellStyle name="40% - Accent3 4" xfId="588"/>
    <cellStyle name="40% - Accent3 4 2" xfId="589"/>
    <cellStyle name="40% - Accent3 5" xfId="590"/>
    <cellStyle name="40% - Accent3 5 2" xfId="591"/>
    <cellStyle name="40% - Accent3 6" xfId="592"/>
    <cellStyle name="40% - Accent3 6 2" xfId="593"/>
    <cellStyle name="40% - Accent3 7" xfId="594"/>
    <cellStyle name="40% - Accent3 7 2" xfId="595"/>
    <cellStyle name="40% - Accent3 8" xfId="596"/>
    <cellStyle name="40% - Accent3 8 2" xfId="597"/>
    <cellStyle name="40% - Accent3 9" xfId="598"/>
    <cellStyle name="40% - Accent3 9 2" xfId="599"/>
    <cellStyle name="40% - Accent4 10" xfId="600"/>
    <cellStyle name="40% - Accent4 10 2" xfId="601"/>
    <cellStyle name="40% - Accent4 11" xfId="602"/>
    <cellStyle name="40% - Accent4 11 2" xfId="603"/>
    <cellStyle name="40% - Accent4 12" xfId="604"/>
    <cellStyle name="40% - Accent4 12 2" xfId="605"/>
    <cellStyle name="40% - Accent4 13" xfId="606"/>
    <cellStyle name="40% - Accent4 13 2" xfId="607"/>
    <cellStyle name="40% - Accent4 14" xfId="608"/>
    <cellStyle name="40% - Accent4 14 2" xfId="609"/>
    <cellStyle name="40% - Accent4 15" xfId="610"/>
    <cellStyle name="40% - Accent4 15 2" xfId="611"/>
    <cellStyle name="40% - Accent4 16" xfId="612"/>
    <cellStyle name="40% - Accent4 17" xfId="613"/>
    <cellStyle name="40% - Accent4 18" xfId="614"/>
    <cellStyle name="40% - Accent4 18 2" xfId="615"/>
    <cellStyle name="40% - Accent4 19" xfId="616"/>
    <cellStyle name="40% - Accent4 19 2" xfId="617"/>
    <cellStyle name="40% - Accent4 2" xfId="172"/>
    <cellStyle name="40% - Accent4 2 2" xfId="618"/>
    <cellStyle name="40% - Accent4 2 2 2" xfId="6625"/>
    <cellStyle name="40% - Accent4 3" xfId="619"/>
    <cellStyle name="40% - Accent4 3 2" xfId="620"/>
    <cellStyle name="40% - Accent4 4" xfId="621"/>
    <cellStyle name="40% - Accent4 4 2" xfId="622"/>
    <cellStyle name="40% - Accent4 5" xfId="623"/>
    <cellStyle name="40% - Accent4 5 2" xfId="624"/>
    <cellStyle name="40% - Accent4 6" xfId="625"/>
    <cellStyle name="40% - Accent4 6 2" xfId="626"/>
    <cellStyle name="40% - Accent4 7" xfId="627"/>
    <cellStyle name="40% - Accent4 7 2" xfId="628"/>
    <cellStyle name="40% - Accent4 8" xfId="629"/>
    <cellStyle name="40% - Accent4 8 2" xfId="630"/>
    <cellStyle name="40% - Accent4 9" xfId="631"/>
    <cellStyle name="40% - Accent4 9 2" xfId="632"/>
    <cellStyle name="40% - Accent5 10" xfId="633"/>
    <cellStyle name="40% - Accent5 10 2" xfId="634"/>
    <cellStyle name="40% - Accent5 11" xfId="635"/>
    <cellStyle name="40% - Accent5 11 2" xfId="636"/>
    <cellStyle name="40% - Accent5 12" xfId="637"/>
    <cellStyle name="40% - Accent5 12 2" xfId="638"/>
    <cellStyle name="40% - Accent5 13" xfId="639"/>
    <cellStyle name="40% - Accent5 13 2" xfId="640"/>
    <cellStyle name="40% - Accent5 14" xfId="641"/>
    <cellStyle name="40% - Accent5 14 2" xfId="642"/>
    <cellStyle name="40% - Accent5 15" xfId="643"/>
    <cellStyle name="40% - Accent5 15 2" xfId="644"/>
    <cellStyle name="40% - Accent5 16" xfId="645"/>
    <cellStyle name="40% - Accent5 17" xfId="646"/>
    <cellStyle name="40% - Accent5 18" xfId="647"/>
    <cellStyle name="40% - Accent5 18 2" xfId="648"/>
    <cellStyle name="40% - Accent5 19" xfId="649"/>
    <cellStyle name="40% - Accent5 19 2" xfId="650"/>
    <cellStyle name="40% - Accent5 2" xfId="173"/>
    <cellStyle name="40% - Accent5 2 2" xfId="651"/>
    <cellStyle name="40% - Accent5 2 2 2" xfId="6626"/>
    <cellStyle name="40% - Accent5 3" xfId="652"/>
    <cellStyle name="40% - Accent5 3 2" xfId="653"/>
    <cellStyle name="40% - Accent5 4" xfId="654"/>
    <cellStyle name="40% - Accent5 4 2" xfId="655"/>
    <cellStyle name="40% - Accent5 5" xfId="656"/>
    <cellStyle name="40% - Accent5 5 2" xfId="657"/>
    <cellStyle name="40% - Accent5 6" xfId="658"/>
    <cellStyle name="40% - Accent5 6 2" xfId="659"/>
    <cellStyle name="40% - Accent5 7" xfId="660"/>
    <cellStyle name="40% - Accent5 7 2" xfId="661"/>
    <cellStyle name="40% - Accent5 8" xfId="662"/>
    <cellStyle name="40% - Accent5 8 2" xfId="663"/>
    <cellStyle name="40% - Accent5 9" xfId="664"/>
    <cellStyle name="40% - Accent5 9 2" xfId="665"/>
    <cellStyle name="40% - Accent6 10" xfId="666"/>
    <cellStyle name="40% - Accent6 10 2" xfId="667"/>
    <cellStyle name="40% - Accent6 11" xfId="668"/>
    <cellStyle name="40% - Accent6 11 2" xfId="669"/>
    <cellStyle name="40% - Accent6 12" xfId="670"/>
    <cellStyle name="40% - Accent6 12 2" xfId="671"/>
    <cellStyle name="40% - Accent6 13" xfId="672"/>
    <cellStyle name="40% - Accent6 13 2" xfId="673"/>
    <cellStyle name="40% - Accent6 14" xfId="674"/>
    <cellStyle name="40% - Accent6 14 2" xfId="675"/>
    <cellStyle name="40% - Accent6 15" xfId="676"/>
    <cellStyle name="40% - Accent6 15 2" xfId="677"/>
    <cellStyle name="40% - Accent6 16" xfId="678"/>
    <cellStyle name="40% - Accent6 17" xfId="679"/>
    <cellStyle name="40% - Accent6 18" xfId="680"/>
    <cellStyle name="40% - Accent6 18 2" xfId="681"/>
    <cellStyle name="40% - Accent6 19" xfId="682"/>
    <cellStyle name="40% - Accent6 19 2" xfId="683"/>
    <cellStyle name="40% - Accent6 2" xfId="174"/>
    <cellStyle name="40% - Accent6 2 2" xfId="684"/>
    <cellStyle name="40% - Accent6 2 2 2" xfId="6627"/>
    <cellStyle name="40% - Accent6 3" xfId="685"/>
    <cellStyle name="40% - Accent6 3 2" xfId="686"/>
    <cellStyle name="40% - Accent6 4" xfId="687"/>
    <cellStyle name="40% - Accent6 4 2" xfId="688"/>
    <cellStyle name="40% - Accent6 5" xfId="689"/>
    <cellStyle name="40% - Accent6 5 2" xfId="690"/>
    <cellStyle name="40% - Accent6 6" xfId="691"/>
    <cellStyle name="40% - Accent6 6 2" xfId="692"/>
    <cellStyle name="40% - Accent6 7" xfId="693"/>
    <cellStyle name="40% - Accent6 7 2" xfId="694"/>
    <cellStyle name="40% - Accent6 8" xfId="695"/>
    <cellStyle name="40% - Accent6 8 2" xfId="696"/>
    <cellStyle name="40% - Accent6 9" xfId="697"/>
    <cellStyle name="40% - Accent6 9 2" xfId="698"/>
    <cellStyle name="40% no 1. izcēluma" xfId="39"/>
    <cellStyle name="40% no 2. izcēluma" xfId="40"/>
    <cellStyle name="40% no 3. izcēluma" xfId="41"/>
    <cellStyle name="40% no 4. izcēluma" xfId="42"/>
    <cellStyle name="40% no 5. izcēluma" xfId="43"/>
    <cellStyle name="40% no 6. izcēluma" xfId="44"/>
    <cellStyle name="5. izcēlums" xfId="45"/>
    <cellStyle name="6. izcēlums" xfId="46"/>
    <cellStyle name="60% - Accent1 10" xfId="699"/>
    <cellStyle name="60% - Accent1 11" xfId="700"/>
    <cellStyle name="60% - Accent1 12" xfId="701"/>
    <cellStyle name="60% - Accent1 13" xfId="702"/>
    <cellStyle name="60% - Accent1 14" xfId="703"/>
    <cellStyle name="60% - Accent1 15" xfId="704"/>
    <cellStyle name="60% - Accent1 16" xfId="705"/>
    <cellStyle name="60% - Accent1 17" xfId="706"/>
    <cellStyle name="60% - Accent1 18" xfId="707"/>
    <cellStyle name="60% - Accent1 18 2" xfId="708"/>
    <cellStyle name="60% - Accent1 19" xfId="709"/>
    <cellStyle name="60% - Accent1 19 2" xfId="710"/>
    <cellStyle name="60% - Accent1 2" xfId="175"/>
    <cellStyle name="60% - Accent1 2 2" xfId="711"/>
    <cellStyle name="60% - Accent1 2 2 2" xfId="6628"/>
    <cellStyle name="60% - Accent1 3" xfId="712"/>
    <cellStyle name="60% - Accent1 4" xfId="713"/>
    <cellStyle name="60% - Accent1 5" xfId="714"/>
    <cellStyle name="60% - Accent1 6" xfId="715"/>
    <cellStyle name="60% - Accent1 7" xfId="716"/>
    <cellStyle name="60% - Accent1 8" xfId="717"/>
    <cellStyle name="60% - Accent1 9" xfId="718"/>
    <cellStyle name="60% - Accent2 10" xfId="719"/>
    <cellStyle name="60% - Accent2 11" xfId="720"/>
    <cellStyle name="60% - Accent2 12" xfId="721"/>
    <cellStyle name="60% - Accent2 13" xfId="722"/>
    <cellStyle name="60% - Accent2 14" xfId="723"/>
    <cellStyle name="60% - Accent2 15" xfId="724"/>
    <cellStyle name="60% - Accent2 16" xfId="725"/>
    <cellStyle name="60% - Accent2 17" xfId="726"/>
    <cellStyle name="60% - Accent2 18" xfId="727"/>
    <cellStyle name="60% - Accent2 18 2" xfId="728"/>
    <cellStyle name="60% - Accent2 19" xfId="729"/>
    <cellStyle name="60% - Accent2 19 2" xfId="730"/>
    <cellStyle name="60% - Accent2 2" xfId="176"/>
    <cellStyle name="60% - Accent2 2 2" xfId="731"/>
    <cellStyle name="60% - Accent2 2 2 2" xfId="6629"/>
    <cellStyle name="60% - Accent2 3" xfId="732"/>
    <cellStyle name="60% - Accent2 4" xfId="733"/>
    <cellStyle name="60% - Accent2 5" xfId="734"/>
    <cellStyle name="60% - Accent2 6" xfId="735"/>
    <cellStyle name="60% - Accent2 7" xfId="736"/>
    <cellStyle name="60% - Accent2 8" xfId="737"/>
    <cellStyle name="60% - Accent2 9" xfId="738"/>
    <cellStyle name="60% - Accent3 10" xfId="739"/>
    <cellStyle name="60% - Accent3 11" xfId="740"/>
    <cellStyle name="60% - Accent3 12" xfId="741"/>
    <cellStyle name="60% - Accent3 13" xfId="742"/>
    <cellStyle name="60% - Accent3 14" xfId="743"/>
    <cellStyle name="60% - Accent3 15" xfId="744"/>
    <cellStyle name="60% - Accent3 16" xfId="745"/>
    <cellStyle name="60% - Accent3 17" xfId="746"/>
    <cellStyle name="60% - Accent3 18" xfId="747"/>
    <cellStyle name="60% - Accent3 18 2" xfId="748"/>
    <cellStyle name="60% - Accent3 19" xfId="749"/>
    <cellStyle name="60% - Accent3 19 2" xfId="750"/>
    <cellStyle name="60% - Accent3 2" xfId="177"/>
    <cellStyle name="60% - Accent3 2 2" xfId="751"/>
    <cellStyle name="60% - Accent3 2 2 2" xfId="6630"/>
    <cellStyle name="60% - Accent3 3" xfId="752"/>
    <cellStyle name="60% - Accent3 4" xfId="753"/>
    <cellStyle name="60% - Accent3 5" xfId="754"/>
    <cellStyle name="60% - Accent3 6" xfId="755"/>
    <cellStyle name="60% - Accent3 7" xfId="756"/>
    <cellStyle name="60% - Accent3 8" xfId="757"/>
    <cellStyle name="60% - Accent3 9" xfId="758"/>
    <cellStyle name="60% - Accent4 10" xfId="759"/>
    <cellStyle name="60% - Accent4 11" xfId="760"/>
    <cellStyle name="60% - Accent4 12" xfId="761"/>
    <cellStyle name="60% - Accent4 13" xfId="762"/>
    <cellStyle name="60% - Accent4 14" xfId="763"/>
    <cellStyle name="60% - Accent4 15" xfId="764"/>
    <cellStyle name="60% - Accent4 16" xfId="765"/>
    <cellStyle name="60% - Accent4 17" xfId="766"/>
    <cellStyle name="60% - Accent4 18" xfId="767"/>
    <cellStyle name="60% - Accent4 18 2" xfId="768"/>
    <cellStyle name="60% - Accent4 19" xfId="769"/>
    <cellStyle name="60% - Accent4 19 2" xfId="770"/>
    <cellStyle name="60% - Accent4 2" xfId="178"/>
    <cellStyle name="60% - Accent4 2 2" xfId="771"/>
    <cellStyle name="60% - Accent4 2 2 2" xfId="6631"/>
    <cellStyle name="60% - Accent4 3" xfId="772"/>
    <cellStyle name="60% - Accent4 4" xfId="773"/>
    <cellStyle name="60% - Accent4 5" xfId="774"/>
    <cellStyle name="60% - Accent4 6" xfId="775"/>
    <cellStyle name="60% - Accent4 7" xfId="776"/>
    <cellStyle name="60% - Accent4 8" xfId="777"/>
    <cellStyle name="60% - Accent4 9" xfId="778"/>
    <cellStyle name="60% - Accent5 10" xfId="779"/>
    <cellStyle name="60% - Accent5 11" xfId="780"/>
    <cellStyle name="60% - Accent5 12" xfId="781"/>
    <cellStyle name="60% - Accent5 13" xfId="782"/>
    <cellStyle name="60% - Accent5 14" xfId="783"/>
    <cellStyle name="60% - Accent5 15" xfId="784"/>
    <cellStyle name="60% - Accent5 16" xfId="785"/>
    <cellStyle name="60% - Accent5 17" xfId="786"/>
    <cellStyle name="60% - Accent5 18" xfId="787"/>
    <cellStyle name="60% - Accent5 18 2" xfId="788"/>
    <cellStyle name="60% - Accent5 19" xfId="789"/>
    <cellStyle name="60% - Accent5 19 2" xfId="790"/>
    <cellStyle name="60% - Accent5 2" xfId="179"/>
    <cellStyle name="60% - Accent5 2 2" xfId="791"/>
    <cellStyle name="60% - Accent5 2 2 2" xfId="6632"/>
    <cellStyle name="60% - Accent5 3" xfId="792"/>
    <cellStyle name="60% - Accent5 4" xfId="793"/>
    <cellStyle name="60% - Accent5 5" xfId="794"/>
    <cellStyle name="60% - Accent5 6" xfId="795"/>
    <cellStyle name="60% - Accent5 7" xfId="796"/>
    <cellStyle name="60% - Accent5 8" xfId="797"/>
    <cellStyle name="60% - Accent5 9" xfId="798"/>
    <cellStyle name="60% - Accent6 10" xfId="799"/>
    <cellStyle name="60% - Accent6 11" xfId="800"/>
    <cellStyle name="60% - Accent6 12" xfId="801"/>
    <cellStyle name="60% - Accent6 13" xfId="802"/>
    <cellStyle name="60% - Accent6 14" xfId="803"/>
    <cellStyle name="60% - Accent6 15" xfId="804"/>
    <cellStyle name="60% - Accent6 16" xfId="805"/>
    <cellStyle name="60% - Accent6 17" xfId="806"/>
    <cellStyle name="60% - Accent6 18" xfId="807"/>
    <cellStyle name="60% - Accent6 18 2" xfId="808"/>
    <cellStyle name="60% - Accent6 19" xfId="809"/>
    <cellStyle name="60% - Accent6 19 2" xfId="810"/>
    <cellStyle name="60% - Accent6 2" xfId="180"/>
    <cellStyle name="60% - Accent6 2 2" xfId="811"/>
    <cellStyle name="60% - Accent6 2 2 2" xfId="6633"/>
    <cellStyle name="60% - Accent6 3" xfId="812"/>
    <cellStyle name="60% - Accent6 4" xfId="813"/>
    <cellStyle name="60% - Accent6 5" xfId="814"/>
    <cellStyle name="60% - Accent6 6" xfId="815"/>
    <cellStyle name="60% - Accent6 7" xfId="816"/>
    <cellStyle name="60% - Accent6 8" xfId="817"/>
    <cellStyle name="60% - Accent6 9" xfId="818"/>
    <cellStyle name="60% no 1. izcēluma" xfId="47"/>
    <cellStyle name="60% no 2. izcēluma" xfId="48"/>
    <cellStyle name="60% no 3. izcēluma" xfId="49"/>
    <cellStyle name="60% no 4. izcēluma" xfId="50"/>
    <cellStyle name="60% no 5. izcēluma" xfId="51"/>
    <cellStyle name="60% no 6. izcēluma" xfId="52"/>
    <cellStyle name="Accent1 - 20%" xfId="53"/>
    <cellStyle name="Accent1 - 40%" xfId="54"/>
    <cellStyle name="Accent1 - 60%" xfId="55"/>
    <cellStyle name="Accent1 10" xfId="819"/>
    <cellStyle name="Accent1 11" xfId="820"/>
    <cellStyle name="Accent1 12" xfId="821"/>
    <cellStyle name="Accent1 13" xfId="822"/>
    <cellStyle name="Accent1 14" xfId="823"/>
    <cellStyle name="Accent1 15" xfId="824"/>
    <cellStyle name="Accent1 16" xfId="825"/>
    <cellStyle name="Accent1 17" xfId="826"/>
    <cellStyle name="Accent1 18" xfId="827"/>
    <cellStyle name="Accent1 18 2" xfId="828"/>
    <cellStyle name="Accent1 19" xfId="829"/>
    <cellStyle name="Accent1 19 2" xfId="830"/>
    <cellStyle name="Accent1 2" xfId="181"/>
    <cellStyle name="Accent1 2 2" xfId="831"/>
    <cellStyle name="Accent1 2 2 2" xfId="6634"/>
    <cellStyle name="Accent1 3" xfId="832"/>
    <cellStyle name="Accent1 4" xfId="833"/>
    <cellStyle name="Accent1 5" xfId="834"/>
    <cellStyle name="Accent1 6" xfId="835"/>
    <cellStyle name="Accent1 7" xfId="836"/>
    <cellStyle name="Accent1 8" xfId="837"/>
    <cellStyle name="Accent1 9" xfId="838"/>
    <cellStyle name="Accent2 - 20%" xfId="56"/>
    <cellStyle name="Accent2 - 40%" xfId="57"/>
    <cellStyle name="Accent2 - 60%" xfId="58"/>
    <cellStyle name="Accent2 10" xfId="839"/>
    <cellStyle name="Accent2 11" xfId="840"/>
    <cellStyle name="Accent2 12" xfId="841"/>
    <cellStyle name="Accent2 13" xfId="842"/>
    <cellStyle name="Accent2 14" xfId="843"/>
    <cellStyle name="Accent2 15" xfId="844"/>
    <cellStyle name="Accent2 16" xfId="845"/>
    <cellStyle name="Accent2 17" xfId="846"/>
    <cellStyle name="Accent2 18" xfId="847"/>
    <cellStyle name="Accent2 18 2" xfId="848"/>
    <cellStyle name="Accent2 19" xfId="849"/>
    <cellStyle name="Accent2 19 2" xfId="850"/>
    <cellStyle name="Accent2 2" xfId="182"/>
    <cellStyle name="Accent2 2 2" xfId="851"/>
    <cellStyle name="Accent2 2 2 2" xfId="6635"/>
    <cellStyle name="Accent2 3" xfId="852"/>
    <cellStyle name="Accent2 4" xfId="853"/>
    <cellStyle name="Accent2 5" xfId="854"/>
    <cellStyle name="Accent2 6" xfId="855"/>
    <cellStyle name="Accent2 7" xfId="856"/>
    <cellStyle name="Accent2 8" xfId="857"/>
    <cellStyle name="Accent2 9" xfId="858"/>
    <cellStyle name="Accent3 - 20%" xfId="59"/>
    <cellStyle name="Accent3 - 40%" xfId="60"/>
    <cellStyle name="Accent3 - 60%" xfId="61"/>
    <cellStyle name="Accent3 10" xfId="859"/>
    <cellStyle name="Accent3 11" xfId="860"/>
    <cellStyle name="Accent3 12" xfId="861"/>
    <cellStyle name="Accent3 13" xfId="862"/>
    <cellStyle name="Accent3 14" xfId="863"/>
    <cellStyle name="Accent3 15" xfId="864"/>
    <cellStyle name="Accent3 16" xfId="865"/>
    <cellStyle name="Accent3 17" xfId="866"/>
    <cellStyle name="Accent3 18" xfId="867"/>
    <cellStyle name="Accent3 18 2" xfId="868"/>
    <cellStyle name="Accent3 19" xfId="869"/>
    <cellStyle name="Accent3 19 2" xfId="870"/>
    <cellStyle name="Accent3 2" xfId="183"/>
    <cellStyle name="Accent3 2 2" xfId="871"/>
    <cellStyle name="Accent3 2 2 2" xfId="6636"/>
    <cellStyle name="Accent3 3" xfId="872"/>
    <cellStyle name="Accent3 4" xfId="873"/>
    <cellStyle name="Accent3 5" xfId="874"/>
    <cellStyle name="Accent3 6" xfId="875"/>
    <cellStyle name="Accent3 7" xfId="876"/>
    <cellStyle name="Accent3 8" xfId="877"/>
    <cellStyle name="Accent3 9" xfId="878"/>
    <cellStyle name="Accent4 - 20%" xfId="62"/>
    <cellStyle name="Accent4 - 40%" xfId="63"/>
    <cellStyle name="Accent4 - 60%" xfId="64"/>
    <cellStyle name="Accent4 10" xfId="879"/>
    <cellStyle name="Accent4 11" xfId="880"/>
    <cellStyle name="Accent4 12" xfId="881"/>
    <cellStyle name="Accent4 13" xfId="882"/>
    <cellStyle name="Accent4 14" xfId="883"/>
    <cellStyle name="Accent4 15" xfId="884"/>
    <cellStyle name="Accent4 16" xfId="885"/>
    <cellStyle name="Accent4 17" xfId="886"/>
    <cellStyle name="Accent4 18" xfId="887"/>
    <cellStyle name="Accent4 18 2" xfId="888"/>
    <cellStyle name="Accent4 19" xfId="889"/>
    <cellStyle name="Accent4 19 2" xfId="890"/>
    <cellStyle name="Accent4 2" xfId="184"/>
    <cellStyle name="Accent4 2 2" xfId="891"/>
    <cellStyle name="Accent4 2 2 2" xfId="6637"/>
    <cellStyle name="Accent4 3" xfId="892"/>
    <cellStyle name="Accent4 4" xfId="893"/>
    <cellStyle name="Accent4 5" xfId="894"/>
    <cellStyle name="Accent4 6" xfId="895"/>
    <cellStyle name="Accent4 7" xfId="896"/>
    <cellStyle name="Accent4 8" xfId="897"/>
    <cellStyle name="Accent4 9" xfId="898"/>
    <cellStyle name="Accent5 - 20%" xfId="65"/>
    <cellStyle name="Accent5 - 40%" xfId="66"/>
    <cellStyle name="Accent5 - 60%" xfId="67"/>
    <cellStyle name="Accent5 10" xfId="899"/>
    <cellStyle name="Accent5 11" xfId="900"/>
    <cellStyle name="Accent5 12" xfId="901"/>
    <cellStyle name="Accent5 13" xfId="902"/>
    <cellStyle name="Accent5 14" xfId="903"/>
    <cellStyle name="Accent5 15" xfId="904"/>
    <cellStyle name="Accent5 16" xfId="905"/>
    <cellStyle name="Accent5 17" xfId="906"/>
    <cellStyle name="Accent5 18" xfId="907"/>
    <cellStyle name="Accent5 18 2" xfId="908"/>
    <cellStyle name="Accent5 19" xfId="909"/>
    <cellStyle name="Accent5 19 2" xfId="910"/>
    <cellStyle name="Accent5 2" xfId="185"/>
    <cellStyle name="Accent5 2 2" xfId="911"/>
    <cellStyle name="Accent5 2 2 2" xfId="6638"/>
    <cellStyle name="Accent5 3" xfId="912"/>
    <cellStyle name="Accent5 4" xfId="913"/>
    <cellStyle name="Accent5 5" xfId="914"/>
    <cellStyle name="Accent5 6" xfId="915"/>
    <cellStyle name="Accent5 7" xfId="916"/>
    <cellStyle name="Accent5 8" xfId="917"/>
    <cellStyle name="Accent5 9" xfId="918"/>
    <cellStyle name="Accent6 - 20%" xfId="68"/>
    <cellStyle name="Accent6 - 40%" xfId="69"/>
    <cellStyle name="Accent6 - 60%" xfId="70"/>
    <cellStyle name="Accent6 10" xfId="919"/>
    <cellStyle name="Accent6 11" xfId="920"/>
    <cellStyle name="Accent6 12" xfId="921"/>
    <cellStyle name="Accent6 13" xfId="922"/>
    <cellStyle name="Accent6 14" xfId="923"/>
    <cellStyle name="Accent6 15" xfId="924"/>
    <cellStyle name="Accent6 16" xfId="925"/>
    <cellStyle name="Accent6 17" xfId="926"/>
    <cellStyle name="Accent6 18" xfId="927"/>
    <cellStyle name="Accent6 18 2" xfId="928"/>
    <cellStyle name="Accent6 19" xfId="929"/>
    <cellStyle name="Accent6 19 2" xfId="930"/>
    <cellStyle name="Accent6 2" xfId="186"/>
    <cellStyle name="Accent6 2 2" xfId="931"/>
    <cellStyle name="Accent6 2 2 2" xfId="6639"/>
    <cellStyle name="Accent6 3" xfId="932"/>
    <cellStyle name="Accent6 4" xfId="933"/>
    <cellStyle name="Accent6 5" xfId="934"/>
    <cellStyle name="Accent6 6" xfId="935"/>
    <cellStyle name="Accent6 7" xfId="936"/>
    <cellStyle name="Accent6 8" xfId="937"/>
    <cellStyle name="Accent6 9" xfId="938"/>
    <cellStyle name="Aprēķināšana" xfId="71"/>
    <cellStyle name="Aprēķināšana 2" xfId="204"/>
    <cellStyle name="Atdalītāji 2" xfId="939"/>
    <cellStyle name="Atdalītāji 2 2" xfId="7122"/>
    <cellStyle name="Atdalītāji 2 2 2" xfId="8765"/>
    <cellStyle name="Atdalītāji 2 2 2 2" xfId="21284"/>
    <cellStyle name="Atdalītāji 2 2 2 2 2" xfId="41671"/>
    <cellStyle name="Atdalītāji 2 2 2 3" xfId="31377"/>
    <cellStyle name="Atdalītāji 2 2 3" xfId="20147"/>
    <cellStyle name="Atdalītāji 2 2 3 2" xfId="41634"/>
    <cellStyle name="Atdalītāji 2 2 4" xfId="30843"/>
    <cellStyle name="Atdalītāji 2 3" xfId="19581"/>
    <cellStyle name="Atdalītāji 2 3 2" xfId="41616"/>
    <cellStyle name="Atdalītāji 2 4" xfId="30544"/>
    <cellStyle name="Bad 10" xfId="940"/>
    <cellStyle name="Bad 11" xfId="941"/>
    <cellStyle name="Bad 12" xfId="942"/>
    <cellStyle name="Bad 13" xfId="943"/>
    <cellStyle name="Bad 14" xfId="944"/>
    <cellStyle name="Bad 15" xfId="945"/>
    <cellStyle name="Bad 16" xfId="946"/>
    <cellStyle name="Bad 17" xfId="947"/>
    <cellStyle name="Bad 18" xfId="948"/>
    <cellStyle name="Bad 18 2" xfId="949"/>
    <cellStyle name="Bad 19" xfId="950"/>
    <cellStyle name="Bad 19 2" xfId="951"/>
    <cellStyle name="Bad 2" xfId="187"/>
    <cellStyle name="Bad 2 2" xfId="952"/>
    <cellStyle name="Bad 2 2 2" xfId="6640"/>
    <cellStyle name="Bad 3" xfId="953"/>
    <cellStyle name="Bad 4" xfId="954"/>
    <cellStyle name="Bad 5" xfId="955"/>
    <cellStyle name="Bad 6" xfId="956"/>
    <cellStyle name="Bad 7" xfId="957"/>
    <cellStyle name="Bad 8" xfId="958"/>
    <cellStyle name="Bad 9" xfId="959"/>
    <cellStyle name="Brīdinājuma teksts" xfId="72"/>
    <cellStyle name="Calculation 10" xfId="960"/>
    <cellStyle name="Calculation 10 10" xfId="10492"/>
    <cellStyle name="Calculation 10 10 2" xfId="22366"/>
    <cellStyle name="Calculation 10 10 2 2" xfId="42197"/>
    <cellStyle name="Calculation 10 10 3" xfId="32547"/>
    <cellStyle name="Calculation 10 11" xfId="11895"/>
    <cellStyle name="Calculation 10 11 2" xfId="23733"/>
    <cellStyle name="Calculation 10 11 2 2" xfId="43561"/>
    <cellStyle name="Calculation 10 11 3" xfId="33947"/>
    <cellStyle name="Calculation 10 12" xfId="11211"/>
    <cellStyle name="Calculation 10 12 2" xfId="23079"/>
    <cellStyle name="Calculation 10 12 2 2" xfId="42909"/>
    <cellStyle name="Calculation 10 12 3" xfId="33265"/>
    <cellStyle name="Calculation 10 13" xfId="30545"/>
    <cellStyle name="Calculation 10 2" xfId="7035"/>
    <cellStyle name="Calculation 10 2 10" xfId="11444"/>
    <cellStyle name="Calculation 10 2 10 2" xfId="23305"/>
    <cellStyle name="Calculation 10 2 10 2 2" xfId="43134"/>
    <cellStyle name="Calculation 10 2 10 3" xfId="33497"/>
    <cellStyle name="Calculation 10 2 11" xfId="12182"/>
    <cellStyle name="Calculation 10 2 11 2" xfId="24006"/>
    <cellStyle name="Calculation 10 2 11 2 2" xfId="43833"/>
    <cellStyle name="Calculation 10 2 11 3" xfId="34233"/>
    <cellStyle name="Calculation 10 2 12" xfId="30787"/>
    <cellStyle name="Calculation 10 2 2" xfId="7371"/>
    <cellStyle name="Calculation 10 2 2 10" xfId="17506"/>
    <cellStyle name="Calculation 10 2 2 10 2" xfId="29248"/>
    <cellStyle name="Calculation 10 2 2 10 2 2" xfId="49074"/>
    <cellStyle name="Calculation 10 2 2 10 3" xfId="39556"/>
    <cellStyle name="Calculation 10 2 2 11" xfId="30972"/>
    <cellStyle name="Calculation 10 2 2 2" xfId="9014"/>
    <cellStyle name="Calculation 10 2 2 2 2" xfId="13666"/>
    <cellStyle name="Calculation 10 2 2 2 2 2" xfId="25448"/>
    <cellStyle name="Calculation 10 2 2 2 2 2 2" xfId="45274"/>
    <cellStyle name="Calculation 10 2 2 2 2 3" xfId="35716"/>
    <cellStyle name="Calculation 10 2 2 2 3" xfId="14670"/>
    <cellStyle name="Calculation 10 2 2 2 3 2" xfId="26441"/>
    <cellStyle name="Calculation 10 2 2 2 3 2 2" xfId="46267"/>
    <cellStyle name="Calculation 10 2 2 2 3 3" xfId="36720"/>
    <cellStyle name="Calculation 10 2 2 2 4" xfId="15628"/>
    <cellStyle name="Calculation 10 2 2 2 4 2" xfId="27387"/>
    <cellStyle name="Calculation 10 2 2 2 4 2 2" xfId="47213"/>
    <cellStyle name="Calculation 10 2 2 2 4 3" xfId="37678"/>
    <cellStyle name="Calculation 10 2 2 2 5" xfId="16553"/>
    <cellStyle name="Calculation 10 2 2 2 5 2" xfId="28299"/>
    <cellStyle name="Calculation 10 2 2 2 5 2 2" xfId="48125"/>
    <cellStyle name="Calculation 10 2 2 2 5 3" xfId="38603"/>
    <cellStyle name="Calculation 10 2 2 2 6" xfId="17424"/>
    <cellStyle name="Calculation 10 2 2 2 6 2" xfId="29166"/>
    <cellStyle name="Calculation 10 2 2 2 6 2 2" xfId="48992"/>
    <cellStyle name="Calculation 10 2 2 2 6 3" xfId="39474"/>
    <cellStyle name="Calculation 10 2 2 2 7" xfId="18270"/>
    <cellStyle name="Calculation 10 2 2 2 7 2" xfId="29990"/>
    <cellStyle name="Calculation 10 2 2 2 7 2 2" xfId="49816"/>
    <cellStyle name="Calculation 10 2 2 2 7 3" xfId="40320"/>
    <cellStyle name="Calculation 10 2 2 2 8" xfId="19034"/>
    <cellStyle name="Calculation 10 2 2 2 8 2" xfId="41084"/>
    <cellStyle name="Calculation 10 2 2 2 9" xfId="31506"/>
    <cellStyle name="Calculation 10 2 2 3" xfId="9860"/>
    <cellStyle name="Calculation 10 2 2 3 2" xfId="14265"/>
    <cellStyle name="Calculation 10 2 2 3 2 2" xfId="26037"/>
    <cellStyle name="Calculation 10 2 2 3 2 2 2" xfId="45863"/>
    <cellStyle name="Calculation 10 2 2 3 2 3" xfId="36315"/>
    <cellStyle name="Calculation 10 2 2 3 3" xfId="15225"/>
    <cellStyle name="Calculation 10 2 2 3 3 2" xfId="26995"/>
    <cellStyle name="Calculation 10 2 2 3 3 2 2" xfId="46821"/>
    <cellStyle name="Calculation 10 2 2 3 3 3" xfId="37275"/>
    <cellStyle name="Calculation 10 2 2 3 4" xfId="16177"/>
    <cellStyle name="Calculation 10 2 2 3 4 2" xfId="27923"/>
    <cellStyle name="Calculation 10 2 2 3 4 2 2" xfId="47749"/>
    <cellStyle name="Calculation 10 2 2 3 4 3" xfId="38227"/>
    <cellStyle name="Calculation 10 2 2 3 5" xfId="17051"/>
    <cellStyle name="Calculation 10 2 2 3 5 2" xfId="28797"/>
    <cellStyle name="Calculation 10 2 2 3 5 2 2" xfId="48623"/>
    <cellStyle name="Calculation 10 2 2 3 5 3" xfId="39101"/>
    <cellStyle name="Calculation 10 2 2 3 6" xfId="17916"/>
    <cellStyle name="Calculation 10 2 2 3 6 2" xfId="29636"/>
    <cellStyle name="Calculation 10 2 2 3 6 2 2" xfId="49462"/>
    <cellStyle name="Calculation 10 2 2 3 6 3" xfId="39966"/>
    <cellStyle name="Calculation 10 2 2 3 7" xfId="18692"/>
    <cellStyle name="Calculation 10 2 2 3 7 2" xfId="30412"/>
    <cellStyle name="Calculation 10 2 2 3 7 2 2" xfId="50238"/>
    <cellStyle name="Calculation 10 2 2 3 7 3" xfId="40742"/>
    <cellStyle name="Calculation 10 2 2 3 8" xfId="19449"/>
    <cellStyle name="Calculation 10 2 2 3 8 2" xfId="41499"/>
    <cellStyle name="Calculation 10 2 2 3 9" xfId="31924"/>
    <cellStyle name="Calculation 10 2 2 4" xfId="12638"/>
    <cellStyle name="Calculation 10 2 2 4 2" xfId="24451"/>
    <cellStyle name="Calculation 10 2 2 4 2 2" xfId="44278"/>
    <cellStyle name="Calculation 10 2 2 4 3" xfId="34689"/>
    <cellStyle name="Calculation 10 2 2 5" xfId="10561"/>
    <cellStyle name="Calculation 10 2 2 5 2" xfId="22432"/>
    <cellStyle name="Calculation 10 2 2 5 2 2" xfId="42263"/>
    <cellStyle name="Calculation 10 2 2 5 3" xfId="32616"/>
    <cellStyle name="Calculation 10 2 2 6" xfId="13814"/>
    <cellStyle name="Calculation 10 2 2 6 2" xfId="25589"/>
    <cellStyle name="Calculation 10 2 2 6 2 2" xfId="45415"/>
    <cellStyle name="Calculation 10 2 2 6 3" xfId="35864"/>
    <cellStyle name="Calculation 10 2 2 7" xfId="14790"/>
    <cellStyle name="Calculation 10 2 2 7 2" xfId="26560"/>
    <cellStyle name="Calculation 10 2 2 7 2 2" xfId="46386"/>
    <cellStyle name="Calculation 10 2 2 7 3" xfId="36840"/>
    <cellStyle name="Calculation 10 2 2 8" xfId="15742"/>
    <cellStyle name="Calculation 10 2 2 8 2" xfId="27496"/>
    <cellStyle name="Calculation 10 2 2 8 2 2" xfId="47322"/>
    <cellStyle name="Calculation 10 2 2 8 3" xfId="37792"/>
    <cellStyle name="Calculation 10 2 2 9" xfId="16637"/>
    <cellStyle name="Calculation 10 2 2 9 2" xfId="28383"/>
    <cellStyle name="Calculation 10 2 2 9 2 2" xfId="48209"/>
    <cellStyle name="Calculation 10 2 2 9 3" xfId="38687"/>
    <cellStyle name="Calculation 10 2 3" xfId="8680"/>
    <cellStyle name="Calculation 10 2 3 2" xfId="13422"/>
    <cellStyle name="Calculation 10 2 3 2 2" xfId="25207"/>
    <cellStyle name="Calculation 10 2 3 2 2 2" xfId="45033"/>
    <cellStyle name="Calculation 10 2 3 2 3" xfId="35472"/>
    <cellStyle name="Calculation 10 2 3 3" xfId="14442"/>
    <cellStyle name="Calculation 10 2 3 3 2" xfId="26214"/>
    <cellStyle name="Calculation 10 2 3 3 2 2" xfId="46040"/>
    <cellStyle name="Calculation 10 2 3 3 3" xfId="36492"/>
    <cellStyle name="Calculation 10 2 3 4" xfId="15402"/>
    <cellStyle name="Calculation 10 2 3 4 2" xfId="27170"/>
    <cellStyle name="Calculation 10 2 3 4 2 2" xfId="46996"/>
    <cellStyle name="Calculation 10 2 3 4 3" xfId="37452"/>
    <cellStyle name="Calculation 10 2 3 5" xfId="16351"/>
    <cellStyle name="Calculation 10 2 3 5 2" xfId="28097"/>
    <cellStyle name="Calculation 10 2 3 5 2 2" xfId="47923"/>
    <cellStyle name="Calculation 10 2 3 5 3" xfId="38401"/>
    <cellStyle name="Calculation 10 2 3 6" xfId="17224"/>
    <cellStyle name="Calculation 10 2 3 6 2" xfId="28970"/>
    <cellStyle name="Calculation 10 2 3 6 2 2" xfId="48796"/>
    <cellStyle name="Calculation 10 2 3 6 3" xfId="39274"/>
    <cellStyle name="Calculation 10 2 3 7" xfId="18089"/>
    <cellStyle name="Calculation 10 2 3 7 2" xfId="29809"/>
    <cellStyle name="Calculation 10 2 3 7 2 2" xfId="49635"/>
    <cellStyle name="Calculation 10 2 3 7 3" xfId="40139"/>
    <cellStyle name="Calculation 10 2 3 8" xfId="18865"/>
    <cellStyle name="Calculation 10 2 3 8 2" xfId="40915"/>
    <cellStyle name="Calculation 10 2 3 9" xfId="31321"/>
    <cellStyle name="Calculation 10 2 4" xfId="9691"/>
    <cellStyle name="Calculation 10 2 4 2" xfId="14096"/>
    <cellStyle name="Calculation 10 2 4 2 2" xfId="25868"/>
    <cellStyle name="Calculation 10 2 4 2 2 2" xfId="45694"/>
    <cellStyle name="Calculation 10 2 4 2 3" xfId="36146"/>
    <cellStyle name="Calculation 10 2 4 3" xfId="15056"/>
    <cellStyle name="Calculation 10 2 4 3 2" xfId="26826"/>
    <cellStyle name="Calculation 10 2 4 3 2 2" xfId="46652"/>
    <cellStyle name="Calculation 10 2 4 3 3" xfId="37106"/>
    <cellStyle name="Calculation 10 2 4 4" xfId="16008"/>
    <cellStyle name="Calculation 10 2 4 4 2" xfId="27754"/>
    <cellStyle name="Calculation 10 2 4 4 2 2" xfId="47580"/>
    <cellStyle name="Calculation 10 2 4 4 3" xfId="38058"/>
    <cellStyle name="Calculation 10 2 4 5" xfId="16882"/>
    <cellStyle name="Calculation 10 2 4 5 2" xfId="28628"/>
    <cellStyle name="Calculation 10 2 4 5 2 2" xfId="48454"/>
    <cellStyle name="Calculation 10 2 4 5 3" xfId="38932"/>
    <cellStyle name="Calculation 10 2 4 6" xfId="17747"/>
    <cellStyle name="Calculation 10 2 4 6 2" xfId="29467"/>
    <cellStyle name="Calculation 10 2 4 6 2 2" xfId="49293"/>
    <cellStyle name="Calculation 10 2 4 6 3" xfId="39797"/>
    <cellStyle name="Calculation 10 2 4 7" xfId="18523"/>
    <cellStyle name="Calculation 10 2 4 7 2" xfId="30243"/>
    <cellStyle name="Calculation 10 2 4 7 2 2" xfId="50069"/>
    <cellStyle name="Calculation 10 2 4 7 3" xfId="40573"/>
    <cellStyle name="Calculation 10 2 4 8" xfId="19280"/>
    <cellStyle name="Calculation 10 2 4 8 2" xfId="41330"/>
    <cellStyle name="Calculation 10 2 4 9" xfId="31755"/>
    <cellStyle name="Calculation 10 2 5" xfId="12393"/>
    <cellStyle name="Calculation 10 2 5 2" xfId="24209"/>
    <cellStyle name="Calculation 10 2 5 2 2" xfId="44036"/>
    <cellStyle name="Calculation 10 2 5 3" xfId="34444"/>
    <cellStyle name="Calculation 10 2 6" xfId="10790"/>
    <cellStyle name="Calculation 10 2 6 2" xfId="22661"/>
    <cellStyle name="Calculation 10 2 6 2 2" xfId="42492"/>
    <cellStyle name="Calculation 10 2 6 3" xfId="32845"/>
    <cellStyle name="Calculation 10 2 7" xfId="11839"/>
    <cellStyle name="Calculation 10 2 7 2" xfId="23680"/>
    <cellStyle name="Calculation 10 2 7 2 2" xfId="43508"/>
    <cellStyle name="Calculation 10 2 7 3" xfId="33891"/>
    <cellStyle name="Calculation 10 2 8" xfId="11260"/>
    <cellStyle name="Calculation 10 2 8 2" xfId="23128"/>
    <cellStyle name="Calculation 10 2 8 2 2" xfId="42958"/>
    <cellStyle name="Calculation 10 2 8 3" xfId="33314"/>
    <cellStyle name="Calculation 10 2 9" xfId="11602"/>
    <cellStyle name="Calculation 10 2 9 2" xfId="23459"/>
    <cellStyle name="Calculation 10 2 9 2 2" xfId="43288"/>
    <cellStyle name="Calculation 10 2 9 3" xfId="33655"/>
    <cellStyle name="Calculation 10 3" xfId="7123"/>
    <cellStyle name="Calculation 10 3 10" xfId="12711"/>
    <cellStyle name="Calculation 10 3 10 2" xfId="24522"/>
    <cellStyle name="Calculation 10 3 10 2 2" xfId="44349"/>
    <cellStyle name="Calculation 10 3 10 3" xfId="34762"/>
    <cellStyle name="Calculation 10 3 11" xfId="30844"/>
    <cellStyle name="Calculation 10 3 2" xfId="8766"/>
    <cellStyle name="Calculation 10 3 2 2" xfId="13489"/>
    <cellStyle name="Calculation 10 3 2 2 2" xfId="25271"/>
    <cellStyle name="Calculation 10 3 2 2 2 2" xfId="45097"/>
    <cellStyle name="Calculation 10 3 2 2 3" xfId="35539"/>
    <cellStyle name="Calculation 10 3 2 3" xfId="14503"/>
    <cellStyle name="Calculation 10 3 2 3 2" xfId="26275"/>
    <cellStyle name="Calculation 10 3 2 3 2 2" xfId="46101"/>
    <cellStyle name="Calculation 10 3 2 3 3" xfId="36553"/>
    <cellStyle name="Calculation 10 3 2 4" xfId="15463"/>
    <cellStyle name="Calculation 10 3 2 4 2" xfId="27231"/>
    <cellStyle name="Calculation 10 3 2 4 2 2" xfId="47057"/>
    <cellStyle name="Calculation 10 3 2 4 3" xfId="37513"/>
    <cellStyle name="Calculation 10 3 2 5" xfId="16407"/>
    <cellStyle name="Calculation 10 3 2 5 2" xfId="28153"/>
    <cellStyle name="Calculation 10 3 2 5 2 2" xfId="47979"/>
    <cellStyle name="Calculation 10 3 2 5 3" xfId="38457"/>
    <cellStyle name="Calculation 10 3 2 6" xfId="17280"/>
    <cellStyle name="Calculation 10 3 2 6 2" xfId="29026"/>
    <cellStyle name="Calculation 10 3 2 6 2 2" xfId="48852"/>
    <cellStyle name="Calculation 10 3 2 6 3" xfId="39330"/>
    <cellStyle name="Calculation 10 3 2 7" xfId="18145"/>
    <cellStyle name="Calculation 10 3 2 7 2" xfId="29865"/>
    <cellStyle name="Calculation 10 3 2 7 2 2" xfId="49691"/>
    <cellStyle name="Calculation 10 3 2 7 3" xfId="40195"/>
    <cellStyle name="Calculation 10 3 2 8" xfId="18920"/>
    <cellStyle name="Calculation 10 3 2 8 2" xfId="40970"/>
    <cellStyle name="Calculation 10 3 2 9" xfId="31378"/>
    <cellStyle name="Calculation 10 3 3" xfId="9746"/>
    <cellStyle name="Calculation 10 3 3 2" xfId="14151"/>
    <cellStyle name="Calculation 10 3 3 2 2" xfId="25923"/>
    <cellStyle name="Calculation 10 3 3 2 2 2" xfId="45749"/>
    <cellStyle name="Calculation 10 3 3 2 3" xfId="36201"/>
    <cellStyle name="Calculation 10 3 3 3" xfId="15111"/>
    <cellStyle name="Calculation 10 3 3 3 2" xfId="26881"/>
    <cellStyle name="Calculation 10 3 3 3 2 2" xfId="46707"/>
    <cellStyle name="Calculation 10 3 3 3 3" xfId="37161"/>
    <cellStyle name="Calculation 10 3 3 4" xfId="16063"/>
    <cellStyle name="Calculation 10 3 3 4 2" xfId="27809"/>
    <cellStyle name="Calculation 10 3 3 4 2 2" xfId="47635"/>
    <cellStyle name="Calculation 10 3 3 4 3" xfId="38113"/>
    <cellStyle name="Calculation 10 3 3 5" xfId="16937"/>
    <cellStyle name="Calculation 10 3 3 5 2" xfId="28683"/>
    <cellStyle name="Calculation 10 3 3 5 2 2" xfId="48509"/>
    <cellStyle name="Calculation 10 3 3 5 3" xfId="38987"/>
    <cellStyle name="Calculation 10 3 3 6" xfId="17802"/>
    <cellStyle name="Calculation 10 3 3 6 2" xfId="29522"/>
    <cellStyle name="Calculation 10 3 3 6 2 2" xfId="49348"/>
    <cellStyle name="Calculation 10 3 3 6 3" xfId="39852"/>
    <cellStyle name="Calculation 10 3 3 7" xfId="18578"/>
    <cellStyle name="Calculation 10 3 3 7 2" xfId="30298"/>
    <cellStyle name="Calculation 10 3 3 7 2 2" xfId="50124"/>
    <cellStyle name="Calculation 10 3 3 7 3" xfId="40628"/>
    <cellStyle name="Calculation 10 3 3 8" xfId="19335"/>
    <cellStyle name="Calculation 10 3 3 8 2" xfId="41385"/>
    <cellStyle name="Calculation 10 3 3 9" xfId="31810"/>
    <cellStyle name="Calculation 10 3 4" xfId="12462"/>
    <cellStyle name="Calculation 10 3 4 2" xfId="24277"/>
    <cellStyle name="Calculation 10 3 4 2 2" xfId="44104"/>
    <cellStyle name="Calculation 10 3 4 3" xfId="34513"/>
    <cellStyle name="Calculation 10 3 5" xfId="10726"/>
    <cellStyle name="Calculation 10 3 5 2" xfId="22597"/>
    <cellStyle name="Calculation 10 3 5 2 2" xfId="42428"/>
    <cellStyle name="Calculation 10 3 5 3" xfId="32781"/>
    <cellStyle name="Calculation 10 3 6" xfId="12253"/>
    <cellStyle name="Calculation 10 3 6 2" xfId="24073"/>
    <cellStyle name="Calculation 10 3 6 2 2" xfId="43900"/>
    <cellStyle name="Calculation 10 3 6 3" xfId="34304"/>
    <cellStyle name="Calculation 10 3 7" xfId="10917"/>
    <cellStyle name="Calculation 10 3 7 2" xfId="22788"/>
    <cellStyle name="Calculation 10 3 7 2 2" xfId="42619"/>
    <cellStyle name="Calculation 10 3 7 3" xfId="32972"/>
    <cellStyle name="Calculation 10 3 8" xfId="11815"/>
    <cellStyle name="Calculation 10 3 8 2" xfId="23657"/>
    <cellStyle name="Calculation 10 3 8 2 2" xfId="43485"/>
    <cellStyle name="Calculation 10 3 8 3" xfId="33867"/>
    <cellStyle name="Calculation 10 3 9" xfId="11281"/>
    <cellStyle name="Calculation 10 3 9 2" xfId="23149"/>
    <cellStyle name="Calculation 10 3 9 2 2" xfId="42979"/>
    <cellStyle name="Calculation 10 3 9 3" xfId="33335"/>
    <cellStyle name="Calculation 10 4" xfId="7927"/>
    <cellStyle name="Calculation 10 4 2" xfId="12956"/>
    <cellStyle name="Calculation 10 4 2 2" xfId="24751"/>
    <cellStyle name="Calculation 10 4 2 2 2" xfId="44578"/>
    <cellStyle name="Calculation 10 4 2 3" xfId="35007"/>
    <cellStyle name="Calculation 10 4 3" xfId="12461"/>
    <cellStyle name="Calculation 10 4 3 2" xfId="24276"/>
    <cellStyle name="Calculation 10 4 3 2 2" xfId="44103"/>
    <cellStyle name="Calculation 10 4 3 3" xfId="34512"/>
    <cellStyle name="Calculation 10 4 4" xfId="10727"/>
    <cellStyle name="Calculation 10 4 4 2" xfId="22598"/>
    <cellStyle name="Calculation 10 4 4 2 2" xfId="42429"/>
    <cellStyle name="Calculation 10 4 4 3" xfId="32782"/>
    <cellStyle name="Calculation 10 4 5" xfId="13284"/>
    <cellStyle name="Calculation 10 4 5 2" xfId="25072"/>
    <cellStyle name="Calculation 10 4 5 2 2" xfId="44898"/>
    <cellStyle name="Calculation 10 4 5 3" xfId="35334"/>
    <cellStyle name="Calculation 10 4 6" xfId="10061"/>
    <cellStyle name="Calculation 10 4 6 2" xfId="21936"/>
    <cellStyle name="Calculation 10 4 6 2 2" xfId="41768"/>
    <cellStyle name="Calculation 10 4 6 3" xfId="32117"/>
    <cellStyle name="Calculation 10 4 7" xfId="14380"/>
    <cellStyle name="Calculation 10 4 7 2" xfId="26152"/>
    <cellStyle name="Calculation 10 4 7 2 2" xfId="45978"/>
    <cellStyle name="Calculation 10 4 7 3" xfId="36430"/>
    <cellStyle name="Calculation 10 4 8" xfId="15340"/>
    <cellStyle name="Calculation 10 4 8 2" xfId="37390"/>
    <cellStyle name="Calculation 10 4 9" xfId="31091"/>
    <cellStyle name="Calculation 10 5" xfId="8068"/>
    <cellStyle name="Calculation 10 5 2" xfId="13063"/>
    <cellStyle name="Calculation 10 5 2 2" xfId="24856"/>
    <cellStyle name="Calculation 10 5 2 2 2" xfId="44682"/>
    <cellStyle name="Calculation 10 5 2 3" xfId="35113"/>
    <cellStyle name="Calculation 10 5 3" xfId="12174"/>
    <cellStyle name="Calculation 10 5 3 2" xfId="23998"/>
    <cellStyle name="Calculation 10 5 3 2 2" xfId="43825"/>
    <cellStyle name="Calculation 10 5 3 3" xfId="34225"/>
    <cellStyle name="Calculation 10 5 4" xfId="10977"/>
    <cellStyle name="Calculation 10 5 4 2" xfId="22847"/>
    <cellStyle name="Calculation 10 5 4 2 2" xfId="42678"/>
    <cellStyle name="Calculation 10 5 4 3" xfId="33032"/>
    <cellStyle name="Calculation 10 5 5" xfId="11761"/>
    <cellStyle name="Calculation 10 5 5 2" xfId="23608"/>
    <cellStyle name="Calculation 10 5 5 2 2" xfId="43436"/>
    <cellStyle name="Calculation 10 5 5 3" xfId="33813"/>
    <cellStyle name="Calculation 10 5 6" xfId="11316"/>
    <cellStyle name="Calculation 10 5 6 2" xfId="23184"/>
    <cellStyle name="Calculation 10 5 6 2 2" xfId="43014"/>
    <cellStyle name="Calculation 10 5 6 3" xfId="33370"/>
    <cellStyle name="Calculation 10 5 7" xfId="12705"/>
    <cellStyle name="Calculation 10 5 7 2" xfId="24517"/>
    <cellStyle name="Calculation 10 5 7 2 2" xfId="44344"/>
    <cellStyle name="Calculation 10 5 7 3" xfId="34756"/>
    <cellStyle name="Calculation 10 5 8" xfId="10501"/>
    <cellStyle name="Calculation 10 5 8 2" xfId="32556"/>
    <cellStyle name="Calculation 10 5 9" xfId="31182"/>
    <cellStyle name="Calculation 10 6" xfId="10341"/>
    <cellStyle name="Calculation 10 6 2" xfId="22215"/>
    <cellStyle name="Calculation 10 6 2 2" xfId="42046"/>
    <cellStyle name="Calculation 10 6 3" xfId="32396"/>
    <cellStyle name="Calculation 10 7" xfId="11936"/>
    <cellStyle name="Calculation 10 7 2" xfId="23764"/>
    <cellStyle name="Calculation 10 7 2 2" xfId="43592"/>
    <cellStyle name="Calculation 10 7 3" xfId="33988"/>
    <cellStyle name="Calculation 10 8" xfId="11184"/>
    <cellStyle name="Calculation 10 8 2" xfId="23052"/>
    <cellStyle name="Calculation 10 8 2 2" xfId="42882"/>
    <cellStyle name="Calculation 10 8 3" xfId="33238"/>
    <cellStyle name="Calculation 10 9" xfId="12725"/>
    <cellStyle name="Calculation 10 9 2" xfId="24534"/>
    <cellStyle name="Calculation 10 9 2 2" xfId="44361"/>
    <cellStyle name="Calculation 10 9 3" xfId="34776"/>
    <cellStyle name="Calculation 11" xfId="961"/>
    <cellStyle name="Calculation 11 10" xfId="10942"/>
    <cellStyle name="Calculation 11 10 2" xfId="22813"/>
    <cellStyle name="Calculation 11 10 2 2" xfId="42644"/>
    <cellStyle name="Calculation 11 10 3" xfId="32997"/>
    <cellStyle name="Calculation 11 11" xfId="11791"/>
    <cellStyle name="Calculation 11 11 2" xfId="23638"/>
    <cellStyle name="Calculation 11 11 2 2" xfId="43466"/>
    <cellStyle name="Calculation 11 11 3" xfId="33843"/>
    <cellStyle name="Calculation 11 12" xfId="11296"/>
    <cellStyle name="Calculation 11 12 2" xfId="23164"/>
    <cellStyle name="Calculation 11 12 2 2" xfId="42994"/>
    <cellStyle name="Calculation 11 12 3" xfId="33350"/>
    <cellStyle name="Calculation 11 13" xfId="30546"/>
    <cellStyle name="Calculation 11 2" xfId="7034"/>
    <cellStyle name="Calculation 11 2 10" xfId="10870"/>
    <cellStyle name="Calculation 11 2 10 2" xfId="22741"/>
    <cellStyle name="Calculation 11 2 10 2 2" xfId="42572"/>
    <cellStyle name="Calculation 11 2 10 3" xfId="32925"/>
    <cellStyle name="Calculation 11 2 11" xfId="12235"/>
    <cellStyle name="Calculation 11 2 11 2" xfId="24055"/>
    <cellStyle name="Calculation 11 2 11 2 2" xfId="43882"/>
    <cellStyle name="Calculation 11 2 11 3" xfId="34286"/>
    <cellStyle name="Calculation 11 2 12" xfId="30786"/>
    <cellStyle name="Calculation 11 2 2" xfId="7372"/>
    <cellStyle name="Calculation 11 2 2 10" xfId="11664"/>
    <cellStyle name="Calculation 11 2 2 10 2" xfId="23521"/>
    <cellStyle name="Calculation 11 2 2 10 2 2" xfId="43350"/>
    <cellStyle name="Calculation 11 2 2 10 3" xfId="33717"/>
    <cellStyle name="Calculation 11 2 2 11" xfId="30973"/>
    <cellStyle name="Calculation 11 2 2 2" xfId="9015"/>
    <cellStyle name="Calculation 11 2 2 2 2" xfId="13667"/>
    <cellStyle name="Calculation 11 2 2 2 2 2" xfId="25449"/>
    <cellStyle name="Calculation 11 2 2 2 2 2 2" xfId="45275"/>
    <cellStyle name="Calculation 11 2 2 2 2 3" xfId="35717"/>
    <cellStyle name="Calculation 11 2 2 2 3" xfId="14671"/>
    <cellStyle name="Calculation 11 2 2 2 3 2" xfId="26442"/>
    <cellStyle name="Calculation 11 2 2 2 3 2 2" xfId="46268"/>
    <cellStyle name="Calculation 11 2 2 2 3 3" xfId="36721"/>
    <cellStyle name="Calculation 11 2 2 2 4" xfId="15629"/>
    <cellStyle name="Calculation 11 2 2 2 4 2" xfId="27388"/>
    <cellStyle name="Calculation 11 2 2 2 4 2 2" xfId="47214"/>
    <cellStyle name="Calculation 11 2 2 2 4 3" xfId="37679"/>
    <cellStyle name="Calculation 11 2 2 2 5" xfId="16554"/>
    <cellStyle name="Calculation 11 2 2 2 5 2" xfId="28300"/>
    <cellStyle name="Calculation 11 2 2 2 5 2 2" xfId="48126"/>
    <cellStyle name="Calculation 11 2 2 2 5 3" xfId="38604"/>
    <cellStyle name="Calculation 11 2 2 2 6" xfId="17425"/>
    <cellStyle name="Calculation 11 2 2 2 6 2" xfId="29167"/>
    <cellStyle name="Calculation 11 2 2 2 6 2 2" xfId="48993"/>
    <cellStyle name="Calculation 11 2 2 2 6 3" xfId="39475"/>
    <cellStyle name="Calculation 11 2 2 2 7" xfId="18271"/>
    <cellStyle name="Calculation 11 2 2 2 7 2" xfId="29991"/>
    <cellStyle name="Calculation 11 2 2 2 7 2 2" xfId="49817"/>
    <cellStyle name="Calculation 11 2 2 2 7 3" xfId="40321"/>
    <cellStyle name="Calculation 11 2 2 2 8" xfId="19035"/>
    <cellStyle name="Calculation 11 2 2 2 8 2" xfId="41085"/>
    <cellStyle name="Calculation 11 2 2 2 9" xfId="31507"/>
    <cellStyle name="Calculation 11 2 2 3" xfId="9861"/>
    <cellStyle name="Calculation 11 2 2 3 2" xfId="14266"/>
    <cellStyle name="Calculation 11 2 2 3 2 2" xfId="26038"/>
    <cellStyle name="Calculation 11 2 2 3 2 2 2" xfId="45864"/>
    <cellStyle name="Calculation 11 2 2 3 2 3" xfId="36316"/>
    <cellStyle name="Calculation 11 2 2 3 3" xfId="15226"/>
    <cellStyle name="Calculation 11 2 2 3 3 2" xfId="26996"/>
    <cellStyle name="Calculation 11 2 2 3 3 2 2" xfId="46822"/>
    <cellStyle name="Calculation 11 2 2 3 3 3" xfId="37276"/>
    <cellStyle name="Calculation 11 2 2 3 4" xfId="16178"/>
    <cellStyle name="Calculation 11 2 2 3 4 2" xfId="27924"/>
    <cellStyle name="Calculation 11 2 2 3 4 2 2" xfId="47750"/>
    <cellStyle name="Calculation 11 2 2 3 4 3" xfId="38228"/>
    <cellStyle name="Calculation 11 2 2 3 5" xfId="17052"/>
    <cellStyle name="Calculation 11 2 2 3 5 2" xfId="28798"/>
    <cellStyle name="Calculation 11 2 2 3 5 2 2" xfId="48624"/>
    <cellStyle name="Calculation 11 2 2 3 5 3" xfId="39102"/>
    <cellStyle name="Calculation 11 2 2 3 6" xfId="17917"/>
    <cellStyle name="Calculation 11 2 2 3 6 2" xfId="29637"/>
    <cellStyle name="Calculation 11 2 2 3 6 2 2" xfId="49463"/>
    <cellStyle name="Calculation 11 2 2 3 6 3" xfId="39967"/>
    <cellStyle name="Calculation 11 2 2 3 7" xfId="18693"/>
    <cellStyle name="Calculation 11 2 2 3 7 2" xfId="30413"/>
    <cellStyle name="Calculation 11 2 2 3 7 2 2" xfId="50239"/>
    <cellStyle name="Calculation 11 2 2 3 7 3" xfId="40743"/>
    <cellStyle name="Calculation 11 2 2 3 8" xfId="19450"/>
    <cellStyle name="Calculation 11 2 2 3 8 2" xfId="41500"/>
    <cellStyle name="Calculation 11 2 2 3 9" xfId="31925"/>
    <cellStyle name="Calculation 11 2 2 4" xfId="12639"/>
    <cellStyle name="Calculation 11 2 2 4 2" xfId="24452"/>
    <cellStyle name="Calculation 11 2 2 4 2 2" xfId="44279"/>
    <cellStyle name="Calculation 11 2 2 4 3" xfId="34690"/>
    <cellStyle name="Calculation 11 2 2 5" xfId="10560"/>
    <cellStyle name="Calculation 11 2 2 5 2" xfId="22431"/>
    <cellStyle name="Calculation 11 2 2 5 2 2" xfId="42262"/>
    <cellStyle name="Calculation 11 2 2 5 3" xfId="32615"/>
    <cellStyle name="Calculation 11 2 2 6" xfId="13305"/>
    <cellStyle name="Calculation 11 2 2 6 2" xfId="25092"/>
    <cellStyle name="Calculation 11 2 2 6 2 2" xfId="44918"/>
    <cellStyle name="Calculation 11 2 2 6 3" xfId="35355"/>
    <cellStyle name="Calculation 11 2 2 7" xfId="10043"/>
    <cellStyle name="Calculation 11 2 2 7 2" xfId="21918"/>
    <cellStyle name="Calculation 11 2 2 7 2 2" xfId="41750"/>
    <cellStyle name="Calculation 11 2 2 7 3" xfId="32099"/>
    <cellStyle name="Calculation 11 2 2 8" xfId="12045"/>
    <cellStyle name="Calculation 11 2 2 8 2" xfId="23872"/>
    <cellStyle name="Calculation 11 2 2 8 2 2" xfId="43700"/>
    <cellStyle name="Calculation 11 2 2 8 3" xfId="34097"/>
    <cellStyle name="Calculation 11 2 2 9" xfId="11086"/>
    <cellStyle name="Calculation 11 2 2 9 2" xfId="22954"/>
    <cellStyle name="Calculation 11 2 2 9 2 2" xfId="42784"/>
    <cellStyle name="Calculation 11 2 2 9 3" xfId="33140"/>
    <cellStyle name="Calculation 11 2 3" xfId="8679"/>
    <cellStyle name="Calculation 11 2 3 2" xfId="13421"/>
    <cellStyle name="Calculation 11 2 3 2 2" xfId="25206"/>
    <cellStyle name="Calculation 11 2 3 2 2 2" xfId="45032"/>
    <cellStyle name="Calculation 11 2 3 2 3" xfId="35471"/>
    <cellStyle name="Calculation 11 2 3 3" xfId="14441"/>
    <cellStyle name="Calculation 11 2 3 3 2" xfId="26213"/>
    <cellStyle name="Calculation 11 2 3 3 2 2" xfId="46039"/>
    <cellStyle name="Calculation 11 2 3 3 3" xfId="36491"/>
    <cellStyle name="Calculation 11 2 3 4" xfId="15401"/>
    <cellStyle name="Calculation 11 2 3 4 2" xfId="27169"/>
    <cellStyle name="Calculation 11 2 3 4 2 2" xfId="46995"/>
    <cellStyle name="Calculation 11 2 3 4 3" xfId="37451"/>
    <cellStyle name="Calculation 11 2 3 5" xfId="16350"/>
    <cellStyle name="Calculation 11 2 3 5 2" xfId="28096"/>
    <cellStyle name="Calculation 11 2 3 5 2 2" xfId="47922"/>
    <cellStyle name="Calculation 11 2 3 5 3" xfId="38400"/>
    <cellStyle name="Calculation 11 2 3 6" xfId="17223"/>
    <cellStyle name="Calculation 11 2 3 6 2" xfId="28969"/>
    <cellStyle name="Calculation 11 2 3 6 2 2" xfId="48795"/>
    <cellStyle name="Calculation 11 2 3 6 3" xfId="39273"/>
    <cellStyle name="Calculation 11 2 3 7" xfId="18088"/>
    <cellStyle name="Calculation 11 2 3 7 2" xfId="29808"/>
    <cellStyle name="Calculation 11 2 3 7 2 2" xfId="49634"/>
    <cellStyle name="Calculation 11 2 3 7 3" xfId="40138"/>
    <cellStyle name="Calculation 11 2 3 8" xfId="18864"/>
    <cellStyle name="Calculation 11 2 3 8 2" xfId="40914"/>
    <cellStyle name="Calculation 11 2 3 9" xfId="31320"/>
    <cellStyle name="Calculation 11 2 4" xfId="9690"/>
    <cellStyle name="Calculation 11 2 4 2" xfId="14095"/>
    <cellStyle name="Calculation 11 2 4 2 2" xfId="25867"/>
    <cellStyle name="Calculation 11 2 4 2 2 2" xfId="45693"/>
    <cellStyle name="Calculation 11 2 4 2 3" xfId="36145"/>
    <cellStyle name="Calculation 11 2 4 3" xfId="15055"/>
    <cellStyle name="Calculation 11 2 4 3 2" xfId="26825"/>
    <cellStyle name="Calculation 11 2 4 3 2 2" xfId="46651"/>
    <cellStyle name="Calculation 11 2 4 3 3" xfId="37105"/>
    <cellStyle name="Calculation 11 2 4 4" xfId="16007"/>
    <cellStyle name="Calculation 11 2 4 4 2" xfId="27753"/>
    <cellStyle name="Calculation 11 2 4 4 2 2" xfId="47579"/>
    <cellStyle name="Calculation 11 2 4 4 3" xfId="38057"/>
    <cellStyle name="Calculation 11 2 4 5" xfId="16881"/>
    <cellStyle name="Calculation 11 2 4 5 2" xfId="28627"/>
    <cellStyle name="Calculation 11 2 4 5 2 2" xfId="48453"/>
    <cellStyle name="Calculation 11 2 4 5 3" xfId="38931"/>
    <cellStyle name="Calculation 11 2 4 6" xfId="17746"/>
    <cellStyle name="Calculation 11 2 4 6 2" xfId="29466"/>
    <cellStyle name="Calculation 11 2 4 6 2 2" xfId="49292"/>
    <cellStyle name="Calculation 11 2 4 6 3" xfId="39796"/>
    <cellStyle name="Calculation 11 2 4 7" xfId="18522"/>
    <cellStyle name="Calculation 11 2 4 7 2" xfId="30242"/>
    <cellStyle name="Calculation 11 2 4 7 2 2" xfId="50068"/>
    <cellStyle name="Calculation 11 2 4 7 3" xfId="40572"/>
    <cellStyle name="Calculation 11 2 4 8" xfId="19279"/>
    <cellStyle name="Calculation 11 2 4 8 2" xfId="41329"/>
    <cellStyle name="Calculation 11 2 4 9" xfId="31754"/>
    <cellStyle name="Calculation 11 2 5" xfId="12392"/>
    <cellStyle name="Calculation 11 2 5 2" xfId="24208"/>
    <cellStyle name="Calculation 11 2 5 2 2" xfId="44035"/>
    <cellStyle name="Calculation 11 2 5 3" xfId="34443"/>
    <cellStyle name="Calculation 11 2 6" xfId="10791"/>
    <cellStyle name="Calculation 11 2 6 2" xfId="22662"/>
    <cellStyle name="Calculation 11 2 6 2 2" xfId="42493"/>
    <cellStyle name="Calculation 11 2 6 3" xfId="32846"/>
    <cellStyle name="Calculation 11 2 7" xfId="13073"/>
    <cellStyle name="Calculation 11 2 7 2" xfId="24866"/>
    <cellStyle name="Calculation 11 2 7 2 2" xfId="44692"/>
    <cellStyle name="Calculation 11 2 7 3" xfId="35123"/>
    <cellStyle name="Calculation 11 2 8" xfId="10229"/>
    <cellStyle name="Calculation 11 2 8 2" xfId="22103"/>
    <cellStyle name="Calculation 11 2 8 2 2" xfId="41935"/>
    <cellStyle name="Calculation 11 2 8 3" xfId="32285"/>
    <cellStyle name="Calculation 11 2 9" xfId="12307"/>
    <cellStyle name="Calculation 11 2 9 2" xfId="24125"/>
    <cellStyle name="Calculation 11 2 9 2 2" xfId="43952"/>
    <cellStyle name="Calculation 11 2 9 3" xfId="34358"/>
    <cellStyle name="Calculation 11 3" xfId="7124"/>
    <cellStyle name="Calculation 11 3 10" xfId="12813"/>
    <cellStyle name="Calculation 11 3 10 2" xfId="24617"/>
    <cellStyle name="Calculation 11 3 10 2 2" xfId="44444"/>
    <cellStyle name="Calculation 11 3 10 3" xfId="34864"/>
    <cellStyle name="Calculation 11 3 11" xfId="30845"/>
    <cellStyle name="Calculation 11 3 2" xfId="8767"/>
    <cellStyle name="Calculation 11 3 2 2" xfId="13490"/>
    <cellStyle name="Calculation 11 3 2 2 2" xfId="25272"/>
    <cellStyle name="Calculation 11 3 2 2 2 2" xfId="45098"/>
    <cellStyle name="Calculation 11 3 2 2 3" xfId="35540"/>
    <cellStyle name="Calculation 11 3 2 3" xfId="14504"/>
    <cellStyle name="Calculation 11 3 2 3 2" xfId="26276"/>
    <cellStyle name="Calculation 11 3 2 3 2 2" xfId="46102"/>
    <cellStyle name="Calculation 11 3 2 3 3" xfId="36554"/>
    <cellStyle name="Calculation 11 3 2 4" xfId="15464"/>
    <cellStyle name="Calculation 11 3 2 4 2" xfId="27232"/>
    <cellStyle name="Calculation 11 3 2 4 2 2" xfId="47058"/>
    <cellStyle name="Calculation 11 3 2 4 3" xfId="37514"/>
    <cellStyle name="Calculation 11 3 2 5" xfId="16408"/>
    <cellStyle name="Calculation 11 3 2 5 2" xfId="28154"/>
    <cellStyle name="Calculation 11 3 2 5 2 2" xfId="47980"/>
    <cellStyle name="Calculation 11 3 2 5 3" xfId="38458"/>
    <cellStyle name="Calculation 11 3 2 6" xfId="17281"/>
    <cellStyle name="Calculation 11 3 2 6 2" xfId="29027"/>
    <cellStyle name="Calculation 11 3 2 6 2 2" xfId="48853"/>
    <cellStyle name="Calculation 11 3 2 6 3" xfId="39331"/>
    <cellStyle name="Calculation 11 3 2 7" xfId="18146"/>
    <cellStyle name="Calculation 11 3 2 7 2" xfId="29866"/>
    <cellStyle name="Calculation 11 3 2 7 2 2" xfId="49692"/>
    <cellStyle name="Calculation 11 3 2 7 3" xfId="40196"/>
    <cellStyle name="Calculation 11 3 2 8" xfId="18921"/>
    <cellStyle name="Calculation 11 3 2 8 2" xfId="40971"/>
    <cellStyle name="Calculation 11 3 2 9" xfId="31379"/>
    <cellStyle name="Calculation 11 3 3" xfId="9747"/>
    <cellStyle name="Calculation 11 3 3 2" xfId="14152"/>
    <cellStyle name="Calculation 11 3 3 2 2" xfId="25924"/>
    <cellStyle name="Calculation 11 3 3 2 2 2" xfId="45750"/>
    <cellStyle name="Calculation 11 3 3 2 3" xfId="36202"/>
    <cellStyle name="Calculation 11 3 3 3" xfId="15112"/>
    <cellStyle name="Calculation 11 3 3 3 2" xfId="26882"/>
    <cellStyle name="Calculation 11 3 3 3 2 2" xfId="46708"/>
    <cellStyle name="Calculation 11 3 3 3 3" xfId="37162"/>
    <cellStyle name="Calculation 11 3 3 4" xfId="16064"/>
    <cellStyle name="Calculation 11 3 3 4 2" xfId="27810"/>
    <cellStyle name="Calculation 11 3 3 4 2 2" xfId="47636"/>
    <cellStyle name="Calculation 11 3 3 4 3" xfId="38114"/>
    <cellStyle name="Calculation 11 3 3 5" xfId="16938"/>
    <cellStyle name="Calculation 11 3 3 5 2" xfId="28684"/>
    <cellStyle name="Calculation 11 3 3 5 2 2" xfId="48510"/>
    <cellStyle name="Calculation 11 3 3 5 3" xfId="38988"/>
    <cellStyle name="Calculation 11 3 3 6" xfId="17803"/>
    <cellStyle name="Calculation 11 3 3 6 2" xfId="29523"/>
    <cellStyle name="Calculation 11 3 3 6 2 2" xfId="49349"/>
    <cellStyle name="Calculation 11 3 3 6 3" xfId="39853"/>
    <cellStyle name="Calculation 11 3 3 7" xfId="18579"/>
    <cellStyle name="Calculation 11 3 3 7 2" xfId="30299"/>
    <cellStyle name="Calculation 11 3 3 7 2 2" xfId="50125"/>
    <cellStyle name="Calculation 11 3 3 7 3" xfId="40629"/>
    <cellStyle name="Calculation 11 3 3 8" xfId="19336"/>
    <cellStyle name="Calculation 11 3 3 8 2" xfId="41386"/>
    <cellStyle name="Calculation 11 3 3 9" xfId="31811"/>
    <cellStyle name="Calculation 11 3 4" xfId="12463"/>
    <cellStyle name="Calculation 11 3 4 2" xfId="24278"/>
    <cellStyle name="Calculation 11 3 4 2 2" xfId="44105"/>
    <cellStyle name="Calculation 11 3 4 3" xfId="34514"/>
    <cellStyle name="Calculation 11 3 5" xfId="10725"/>
    <cellStyle name="Calculation 11 3 5 2" xfId="22596"/>
    <cellStyle name="Calculation 11 3 5 2 2" xfId="42427"/>
    <cellStyle name="Calculation 11 3 5 3" xfId="32780"/>
    <cellStyle name="Calculation 11 3 6" xfId="12768"/>
    <cellStyle name="Calculation 11 3 6 2" xfId="24576"/>
    <cellStyle name="Calculation 11 3 6 2 2" xfId="44403"/>
    <cellStyle name="Calculation 11 3 6 3" xfId="34819"/>
    <cellStyle name="Calculation 11 3 7" xfId="10455"/>
    <cellStyle name="Calculation 11 3 7 2" xfId="22329"/>
    <cellStyle name="Calculation 11 3 7 2 2" xfId="42160"/>
    <cellStyle name="Calculation 11 3 7 3" xfId="32510"/>
    <cellStyle name="Calculation 11 3 8" xfId="12808"/>
    <cellStyle name="Calculation 11 3 8 2" xfId="24612"/>
    <cellStyle name="Calculation 11 3 8 2 2" xfId="44439"/>
    <cellStyle name="Calculation 11 3 8 3" xfId="34859"/>
    <cellStyle name="Calculation 11 3 9" xfId="10424"/>
    <cellStyle name="Calculation 11 3 9 2" xfId="22298"/>
    <cellStyle name="Calculation 11 3 9 2 2" xfId="42129"/>
    <cellStyle name="Calculation 11 3 9 3" xfId="32479"/>
    <cellStyle name="Calculation 11 4" xfId="7928"/>
    <cellStyle name="Calculation 11 4 2" xfId="12957"/>
    <cellStyle name="Calculation 11 4 2 2" xfId="24752"/>
    <cellStyle name="Calculation 11 4 2 2 2" xfId="44579"/>
    <cellStyle name="Calculation 11 4 2 3" xfId="35008"/>
    <cellStyle name="Calculation 11 4 3" xfId="10334"/>
    <cellStyle name="Calculation 11 4 3 2" xfId="22208"/>
    <cellStyle name="Calculation 11 4 3 2 2" xfId="42039"/>
    <cellStyle name="Calculation 11 4 3 3" xfId="32389"/>
    <cellStyle name="Calculation 11 4 4" xfId="11943"/>
    <cellStyle name="Calculation 11 4 4 2" xfId="23771"/>
    <cellStyle name="Calculation 11 4 4 2 2" xfId="43599"/>
    <cellStyle name="Calculation 11 4 4 3" xfId="33995"/>
    <cellStyle name="Calculation 11 4 5" xfId="11179"/>
    <cellStyle name="Calculation 11 4 5 2" xfId="23047"/>
    <cellStyle name="Calculation 11 4 5 2 2" xfId="42877"/>
    <cellStyle name="Calculation 11 4 5 3" xfId="33233"/>
    <cellStyle name="Calculation 11 4 6" xfId="13257"/>
    <cellStyle name="Calculation 11 4 6 2" xfId="25046"/>
    <cellStyle name="Calculation 11 4 6 2 2" xfId="44872"/>
    <cellStyle name="Calculation 11 4 6 3" xfId="35307"/>
    <cellStyle name="Calculation 11 4 7" xfId="10082"/>
    <cellStyle name="Calculation 11 4 7 2" xfId="21957"/>
    <cellStyle name="Calculation 11 4 7 2 2" xfId="41789"/>
    <cellStyle name="Calculation 11 4 7 3" xfId="32138"/>
    <cellStyle name="Calculation 11 4 8" xfId="13478"/>
    <cellStyle name="Calculation 11 4 8 2" xfId="35528"/>
    <cellStyle name="Calculation 11 4 9" xfId="31092"/>
    <cellStyle name="Calculation 11 5" xfId="8067"/>
    <cellStyle name="Calculation 11 5 2" xfId="13062"/>
    <cellStyle name="Calculation 11 5 2 2" xfId="24855"/>
    <cellStyle name="Calculation 11 5 2 2 2" xfId="44681"/>
    <cellStyle name="Calculation 11 5 2 3" xfId="35112"/>
    <cellStyle name="Calculation 11 5 3" xfId="10237"/>
    <cellStyle name="Calculation 11 5 3 2" xfId="22111"/>
    <cellStyle name="Calculation 11 5 3 2 2" xfId="41943"/>
    <cellStyle name="Calculation 11 5 3 3" xfId="32293"/>
    <cellStyle name="Calculation 11 5 4" xfId="12305"/>
    <cellStyle name="Calculation 11 5 4 2" xfId="24124"/>
    <cellStyle name="Calculation 11 5 4 2 2" xfId="43951"/>
    <cellStyle name="Calculation 11 5 4 3" xfId="34356"/>
    <cellStyle name="Calculation 11 5 5" xfId="10871"/>
    <cellStyle name="Calculation 11 5 5 2" xfId="22742"/>
    <cellStyle name="Calculation 11 5 5 2 2" xfId="42573"/>
    <cellStyle name="Calculation 11 5 5 3" xfId="32926"/>
    <cellStyle name="Calculation 11 5 6" xfId="11825"/>
    <cellStyle name="Calculation 11 5 6 2" xfId="23667"/>
    <cellStyle name="Calculation 11 5 6 2 2" xfId="43495"/>
    <cellStyle name="Calculation 11 5 6 3" xfId="33877"/>
    <cellStyle name="Calculation 11 5 7" xfId="11273"/>
    <cellStyle name="Calculation 11 5 7 2" xfId="23141"/>
    <cellStyle name="Calculation 11 5 7 2 2" xfId="42971"/>
    <cellStyle name="Calculation 11 5 7 3" xfId="33327"/>
    <cellStyle name="Calculation 11 5 8" xfId="12713"/>
    <cellStyle name="Calculation 11 5 8 2" xfId="34764"/>
    <cellStyle name="Calculation 11 5 9" xfId="31181"/>
    <cellStyle name="Calculation 11 6" xfId="10342"/>
    <cellStyle name="Calculation 11 6 2" xfId="22216"/>
    <cellStyle name="Calculation 11 6 2 2" xfId="42047"/>
    <cellStyle name="Calculation 11 6 3" xfId="32397"/>
    <cellStyle name="Calculation 11 7" xfId="11935"/>
    <cellStyle name="Calculation 11 7 2" xfId="23763"/>
    <cellStyle name="Calculation 11 7 2 2" xfId="43591"/>
    <cellStyle name="Calculation 11 7 3" xfId="33987"/>
    <cellStyle name="Calculation 11 8" xfId="11185"/>
    <cellStyle name="Calculation 11 8 2" xfId="23053"/>
    <cellStyle name="Calculation 11 8 2 2" xfId="42883"/>
    <cellStyle name="Calculation 11 8 3" xfId="33239"/>
    <cellStyle name="Calculation 11 9" xfId="12221"/>
    <cellStyle name="Calculation 11 9 2" xfId="24043"/>
    <cellStyle name="Calculation 11 9 2 2" xfId="43870"/>
    <cellStyle name="Calculation 11 9 3" xfId="34272"/>
    <cellStyle name="Calculation 12" xfId="962"/>
    <cellStyle name="Calculation 12 10" xfId="11433"/>
    <cellStyle name="Calculation 12 10 2" xfId="23294"/>
    <cellStyle name="Calculation 12 10 2 2" xfId="43123"/>
    <cellStyle name="Calculation 12 10 3" xfId="33486"/>
    <cellStyle name="Calculation 12 11" xfId="13172"/>
    <cellStyle name="Calculation 12 11 2" xfId="24965"/>
    <cellStyle name="Calculation 12 11 2 2" xfId="44791"/>
    <cellStyle name="Calculation 12 11 3" xfId="35222"/>
    <cellStyle name="Calculation 12 12" xfId="10139"/>
    <cellStyle name="Calculation 12 12 2" xfId="22013"/>
    <cellStyle name="Calculation 12 12 2 2" xfId="41845"/>
    <cellStyle name="Calculation 12 12 3" xfId="32195"/>
    <cellStyle name="Calculation 12 13" xfId="30547"/>
    <cellStyle name="Calculation 12 2" xfId="7033"/>
    <cellStyle name="Calculation 12 2 10" xfId="16460"/>
    <cellStyle name="Calculation 12 2 10 2" xfId="28206"/>
    <cellStyle name="Calculation 12 2 10 2 2" xfId="48032"/>
    <cellStyle name="Calculation 12 2 10 3" xfId="38510"/>
    <cellStyle name="Calculation 12 2 11" xfId="17332"/>
    <cellStyle name="Calculation 12 2 11 2" xfId="29078"/>
    <cellStyle name="Calculation 12 2 11 2 2" xfId="48904"/>
    <cellStyle name="Calculation 12 2 11 3" xfId="39382"/>
    <cellStyle name="Calculation 12 2 12" xfId="30785"/>
    <cellStyle name="Calculation 12 2 2" xfId="7373"/>
    <cellStyle name="Calculation 12 2 2 10" xfId="12701"/>
    <cellStyle name="Calculation 12 2 2 10 2" xfId="24514"/>
    <cellStyle name="Calculation 12 2 2 10 2 2" xfId="44341"/>
    <cellStyle name="Calculation 12 2 2 10 3" xfId="34752"/>
    <cellStyle name="Calculation 12 2 2 11" xfId="30974"/>
    <cellStyle name="Calculation 12 2 2 2" xfId="9016"/>
    <cellStyle name="Calculation 12 2 2 2 2" xfId="13668"/>
    <cellStyle name="Calculation 12 2 2 2 2 2" xfId="25450"/>
    <cellStyle name="Calculation 12 2 2 2 2 2 2" xfId="45276"/>
    <cellStyle name="Calculation 12 2 2 2 2 3" xfId="35718"/>
    <cellStyle name="Calculation 12 2 2 2 3" xfId="14672"/>
    <cellStyle name="Calculation 12 2 2 2 3 2" xfId="26443"/>
    <cellStyle name="Calculation 12 2 2 2 3 2 2" xfId="46269"/>
    <cellStyle name="Calculation 12 2 2 2 3 3" xfId="36722"/>
    <cellStyle name="Calculation 12 2 2 2 4" xfId="15630"/>
    <cellStyle name="Calculation 12 2 2 2 4 2" xfId="27389"/>
    <cellStyle name="Calculation 12 2 2 2 4 2 2" xfId="47215"/>
    <cellStyle name="Calculation 12 2 2 2 4 3" xfId="37680"/>
    <cellStyle name="Calculation 12 2 2 2 5" xfId="16555"/>
    <cellStyle name="Calculation 12 2 2 2 5 2" xfId="28301"/>
    <cellStyle name="Calculation 12 2 2 2 5 2 2" xfId="48127"/>
    <cellStyle name="Calculation 12 2 2 2 5 3" xfId="38605"/>
    <cellStyle name="Calculation 12 2 2 2 6" xfId="17426"/>
    <cellStyle name="Calculation 12 2 2 2 6 2" xfId="29168"/>
    <cellStyle name="Calculation 12 2 2 2 6 2 2" xfId="48994"/>
    <cellStyle name="Calculation 12 2 2 2 6 3" xfId="39476"/>
    <cellStyle name="Calculation 12 2 2 2 7" xfId="18272"/>
    <cellStyle name="Calculation 12 2 2 2 7 2" xfId="29992"/>
    <cellStyle name="Calculation 12 2 2 2 7 2 2" xfId="49818"/>
    <cellStyle name="Calculation 12 2 2 2 7 3" xfId="40322"/>
    <cellStyle name="Calculation 12 2 2 2 8" xfId="19036"/>
    <cellStyle name="Calculation 12 2 2 2 8 2" xfId="41086"/>
    <cellStyle name="Calculation 12 2 2 2 9" xfId="31508"/>
    <cellStyle name="Calculation 12 2 2 3" xfId="9862"/>
    <cellStyle name="Calculation 12 2 2 3 2" xfId="14267"/>
    <cellStyle name="Calculation 12 2 2 3 2 2" xfId="26039"/>
    <cellStyle name="Calculation 12 2 2 3 2 2 2" xfId="45865"/>
    <cellStyle name="Calculation 12 2 2 3 2 3" xfId="36317"/>
    <cellStyle name="Calculation 12 2 2 3 3" xfId="15227"/>
    <cellStyle name="Calculation 12 2 2 3 3 2" xfId="26997"/>
    <cellStyle name="Calculation 12 2 2 3 3 2 2" xfId="46823"/>
    <cellStyle name="Calculation 12 2 2 3 3 3" xfId="37277"/>
    <cellStyle name="Calculation 12 2 2 3 4" xfId="16179"/>
    <cellStyle name="Calculation 12 2 2 3 4 2" xfId="27925"/>
    <cellStyle name="Calculation 12 2 2 3 4 2 2" xfId="47751"/>
    <cellStyle name="Calculation 12 2 2 3 4 3" xfId="38229"/>
    <cellStyle name="Calculation 12 2 2 3 5" xfId="17053"/>
    <cellStyle name="Calculation 12 2 2 3 5 2" xfId="28799"/>
    <cellStyle name="Calculation 12 2 2 3 5 2 2" xfId="48625"/>
    <cellStyle name="Calculation 12 2 2 3 5 3" xfId="39103"/>
    <cellStyle name="Calculation 12 2 2 3 6" xfId="17918"/>
    <cellStyle name="Calculation 12 2 2 3 6 2" xfId="29638"/>
    <cellStyle name="Calculation 12 2 2 3 6 2 2" xfId="49464"/>
    <cellStyle name="Calculation 12 2 2 3 6 3" xfId="39968"/>
    <cellStyle name="Calculation 12 2 2 3 7" xfId="18694"/>
    <cellStyle name="Calculation 12 2 2 3 7 2" xfId="30414"/>
    <cellStyle name="Calculation 12 2 2 3 7 2 2" xfId="50240"/>
    <cellStyle name="Calculation 12 2 2 3 7 3" xfId="40744"/>
    <cellStyle name="Calculation 12 2 2 3 8" xfId="19451"/>
    <cellStyle name="Calculation 12 2 2 3 8 2" xfId="41501"/>
    <cellStyle name="Calculation 12 2 2 3 9" xfId="31926"/>
    <cellStyle name="Calculation 12 2 2 4" xfId="12640"/>
    <cellStyle name="Calculation 12 2 2 4 2" xfId="24453"/>
    <cellStyle name="Calculation 12 2 2 4 2 2" xfId="44280"/>
    <cellStyle name="Calculation 12 2 2 4 3" xfId="34691"/>
    <cellStyle name="Calculation 12 2 2 5" xfId="10559"/>
    <cellStyle name="Calculation 12 2 2 5 2" xfId="22430"/>
    <cellStyle name="Calculation 12 2 2 5 2 2" xfId="42261"/>
    <cellStyle name="Calculation 12 2 2 5 3" xfId="32614"/>
    <cellStyle name="Calculation 12 2 2 6" xfId="12146"/>
    <cellStyle name="Calculation 12 2 2 6 2" xfId="23971"/>
    <cellStyle name="Calculation 12 2 2 6 2 2" xfId="43798"/>
    <cellStyle name="Calculation 12 2 2 6 3" xfId="34197"/>
    <cellStyle name="Calculation 12 2 2 7" xfId="11001"/>
    <cellStyle name="Calculation 12 2 2 7 2" xfId="22870"/>
    <cellStyle name="Calculation 12 2 2 7 2 2" xfId="42701"/>
    <cellStyle name="Calculation 12 2 2 7 3" xfId="33056"/>
    <cellStyle name="Calculation 12 2 2 8" xfId="11739"/>
    <cellStyle name="Calculation 12 2 2 8 2" xfId="23588"/>
    <cellStyle name="Calculation 12 2 2 8 2 2" xfId="43416"/>
    <cellStyle name="Calculation 12 2 2 8 3" xfId="33791"/>
    <cellStyle name="Calculation 12 2 2 9" xfId="11333"/>
    <cellStyle name="Calculation 12 2 2 9 2" xfId="23200"/>
    <cellStyle name="Calculation 12 2 2 9 2 2" xfId="43030"/>
    <cellStyle name="Calculation 12 2 2 9 3" xfId="33387"/>
    <cellStyle name="Calculation 12 2 3" xfId="8678"/>
    <cellStyle name="Calculation 12 2 3 2" xfId="13420"/>
    <cellStyle name="Calculation 12 2 3 2 2" xfId="25205"/>
    <cellStyle name="Calculation 12 2 3 2 2 2" xfId="45031"/>
    <cellStyle name="Calculation 12 2 3 2 3" xfId="35470"/>
    <cellStyle name="Calculation 12 2 3 3" xfId="14440"/>
    <cellStyle name="Calculation 12 2 3 3 2" xfId="26212"/>
    <cellStyle name="Calculation 12 2 3 3 2 2" xfId="46038"/>
    <cellStyle name="Calculation 12 2 3 3 3" xfId="36490"/>
    <cellStyle name="Calculation 12 2 3 4" xfId="15400"/>
    <cellStyle name="Calculation 12 2 3 4 2" xfId="27168"/>
    <cellStyle name="Calculation 12 2 3 4 2 2" xfId="46994"/>
    <cellStyle name="Calculation 12 2 3 4 3" xfId="37450"/>
    <cellStyle name="Calculation 12 2 3 5" xfId="16349"/>
    <cellStyle name="Calculation 12 2 3 5 2" xfId="28095"/>
    <cellStyle name="Calculation 12 2 3 5 2 2" xfId="47921"/>
    <cellStyle name="Calculation 12 2 3 5 3" xfId="38399"/>
    <cellStyle name="Calculation 12 2 3 6" xfId="17222"/>
    <cellStyle name="Calculation 12 2 3 6 2" xfId="28968"/>
    <cellStyle name="Calculation 12 2 3 6 2 2" xfId="48794"/>
    <cellStyle name="Calculation 12 2 3 6 3" xfId="39272"/>
    <cellStyle name="Calculation 12 2 3 7" xfId="18087"/>
    <cellStyle name="Calculation 12 2 3 7 2" xfId="29807"/>
    <cellStyle name="Calculation 12 2 3 7 2 2" xfId="49633"/>
    <cellStyle name="Calculation 12 2 3 7 3" xfId="40137"/>
    <cellStyle name="Calculation 12 2 3 8" xfId="18863"/>
    <cellStyle name="Calculation 12 2 3 8 2" xfId="40913"/>
    <cellStyle name="Calculation 12 2 3 9" xfId="31319"/>
    <cellStyle name="Calculation 12 2 4" xfId="9689"/>
    <cellStyle name="Calculation 12 2 4 2" xfId="14094"/>
    <cellStyle name="Calculation 12 2 4 2 2" xfId="25866"/>
    <cellStyle name="Calculation 12 2 4 2 2 2" xfId="45692"/>
    <cellStyle name="Calculation 12 2 4 2 3" xfId="36144"/>
    <cellStyle name="Calculation 12 2 4 3" xfId="15054"/>
    <cellStyle name="Calculation 12 2 4 3 2" xfId="26824"/>
    <cellStyle name="Calculation 12 2 4 3 2 2" xfId="46650"/>
    <cellStyle name="Calculation 12 2 4 3 3" xfId="37104"/>
    <cellStyle name="Calculation 12 2 4 4" xfId="16006"/>
    <cellStyle name="Calculation 12 2 4 4 2" xfId="27752"/>
    <cellStyle name="Calculation 12 2 4 4 2 2" xfId="47578"/>
    <cellStyle name="Calculation 12 2 4 4 3" xfId="38056"/>
    <cellStyle name="Calculation 12 2 4 5" xfId="16880"/>
    <cellStyle name="Calculation 12 2 4 5 2" xfId="28626"/>
    <cellStyle name="Calculation 12 2 4 5 2 2" xfId="48452"/>
    <cellStyle name="Calculation 12 2 4 5 3" xfId="38930"/>
    <cellStyle name="Calculation 12 2 4 6" xfId="17745"/>
    <cellStyle name="Calculation 12 2 4 6 2" xfId="29465"/>
    <cellStyle name="Calculation 12 2 4 6 2 2" xfId="49291"/>
    <cellStyle name="Calculation 12 2 4 6 3" xfId="39795"/>
    <cellStyle name="Calculation 12 2 4 7" xfId="18521"/>
    <cellStyle name="Calculation 12 2 4 7 2" xfId="30241"/>
    <cellStyle name="Calculation 12 2 4 7 2 2" xfId="50067"/>
    <cellStyle name="Calculation 12 2 4 7 3" xfId="40571"/>
    <cellStyle name="Calculation 12 2 4 8" xfId="19278"/>
    <cellStyle name="Calculation 12 2 4 8 2" xfId="41328"/>
    <cellStyle name="Calculation 12 2 4 9" xfId="31753"/>
    <cellStyle name="Calculation 12 2 5" xfId="12391"/>
    <cellStyle name="Calculation 12 2 5 2" xfId="24207"/>
    <cellStyle name="Calculation 12 2 5 2 2" xfId="44034"/>
    <cellStyle name="Calculation 12 2 5 3" xfId="34442"/>
    <cellStyle name="Calculation 12 2 6" xfId="10792"/>
    <cellStyle name="Calculation 12 2 6 2" xfId="22663"/>
    <cellStyle name="Calculation 12 2 6 2 2" xfId="42494"/>
    <cellStyle name="Calculation 12 2 6 3" xfId="32847"/>
    <cellStyle name="Calculation 12 2 7" xfId="13562"/>
    <cellStyle name="Calculation 12 2 7 2" xfId="25344"/>
    <cellStyle name="Calculation 12 2 7 2 2" xfId="45170"/>
    <cellStyle name="Calculation 12 2 7 3" xfId="35612"/>
    <cellStyle name="Calculation 12 2 8" xfId="14571"/>
    <cellStyle name="Calculation 12 2 8 2" xfId="26342"/>
    <cellStyle name="Calculation 12 2 8 2 2" xfId="46168"/>
    <cellStyle name="Calculation 12 2 8 3" xfId="36621"/>
    <cellStyle name="Calculation 12 2 9" xfId="15529"/>
    <cellStyle name="Calculation 12 2 9 2" xfId="27292"/>
    <cellStyle name="Calculation 12 2 9 2 2" xfId="47118"/>
    <cellStyle name="Calculation 12 2 9 3" xfId="37579"/>
    <cellStyle name="Calculation 12 3" xfId="7125"/>
    <cellStyle name="Calculation 12 3 10" xfId="17490"/>
    <cellStyle name="Calculation 12 3 10 2" xfId="29232"/>
    <cellStyle name="Calculation 12 3 10 2 2" xfId="49058"/>
    <cellStyle name="Calculation 12 3 10 3" xfId="39540"/>
    <cellStyle name="Calculation 12 3 11" xfId="30846"/>
    <cellStyle name="Calculation 12 3 2" xfId="8768"/>
    <cellStyle name="Calculation 12 3 2 2" xfId="13491"/>
    <cellStyle name="Calculation 12 3 2 2 2" xfId="25273"/>
    <cellStyle name="Calculation 12 3 2 2 2 2" xfId="45099"/>
    <cellStyle name="Calculation 12 3 2 2 3" xfId="35541"/>
    <cellStyle name="Calculation 12 3 2 3" xfId="14505"/>
    <cellStyle name="Calculation 12 3 2 3 2" xfId="26277"/>
    <cellStyle name="Calculation 12 3 2 3 2 2" xfId="46103"/>
    <cellStyle name="Calculation 12 3 2 3 3" xfId="36555"/>
    <cellStyle name="Calculation 12 3 2 4" xfId="15465"/>
    <cellStyle name="Calculation 12 3 2 4 2" xfId="27233"/>
    <cellStyle name="Calculation 12 3 2 4 2 2" xfId="47059"/>
    <cellStyle name="Calculation 12 3 2 4 3" xfId="37515"/>
    <cellStyle name="Calculation 12 3 2 5" xfId="16409"/>
    <cellStyle name="Calculation 12 3 2 5 2" xfId="28155"/>
    <cellStyle name="Calculation 12 3 2 5 2 2" xfId="47981"/>
    <cellStyle name="Calculation 12 3 2 5 3" xfId="38459"/>
    <cellStyle name="Calculation 12 3 2 6" xfId="17282"/>
    <cellStyle name="Calculation 12 3 2 6 2" xfId="29028"/>
    <cellStyle name="Calculation 12 3 2 6 2 2" xfId="48854"/>
    <cellStyle name="Calculation 12 3 2 6 3" xfId="39332"/>
    <cellStyle name="Calculation 12 3 2 7" xfId="18147"/>
    <cellStyle name="Calculation 12 3 2 7 2" xfId="29867"/>
    <cellStyle name="Calculation 12 3 2 7 2 2" xfId="49693"/>
    <cellStyle name="Calculation 12 3 2 7 3" xfId="40197"/>
    <cellStyle name="Calculation 12 3 2 8" xfId="18922"/>
    <cellStyle name="Calculation 12 3 2 8 2" xfId="40972"/>
    <cellStyle name="Calculation 12 3 2 9" xfId="31380"/>
    <cellStyle name="Calculation 12 3 3" xfId="9748"/>
    <cellStyle name="Calculation 12 3 3 2" xfId="14153"/>
    <cellStyle name="Calculation 12 3 3 2 2" xfId="25925"/>
    <cellStyle name="Calculation 12 3 3 2 2 2" xfId="45751"/>
    <cellStyle name="Calculation 12 3 3 2 3" xfId="36203"/>
    <cellStyle name="Calculation 12 3 3 3" xfId="15113"/>
    <cellStyle name="Calculation 12 3 3 3 2" xfId="26883"/>
    <cellStyle name="Calculation 12 3 3 3 2 2" xfId="46709"/>
    <cellStyle name="Calculation 12 3 3 3 3" xfId="37163"/>
    <cellStyle name="Calculation 12 3 3 4" xfId="16065"/>
    <cellStyle name="Calculation 12 3 3 4 2" xfId="27811"/>
    <cellStyle name="Calculation 12 3 3 4 2 2" xfId="47637"/>
    <cellStyle name="Calculation 12 3 3 4 3" xfId="38115"/>
    <cellStyle name="Calculation 12 3 3 5" xfId="16939"/>
    <cellStyle name="Calculation 12 3 3 5 2" xfId="28685"/>
    <cellStyle name="Calculation 12 3 3 5 2 2" xfId="48511"/>
    <cellStyle name="Calculation 12 3 3 5 3" xfId="38989"/>
    <cellStyle name="Calculation 12 3 3 6" xfId="17804"/>
    <cellStyle name="Calculation 12 3 3 6 2" xfId="29524"/>
    <cellStyle name="Calculation 12 3 3 6 2 2" xfId="49350"/>
    <cellStyle name="Calculation 12 3 3 6 3" xfId="39854"/>
    <cellStyle name="Calculation 12 3 3 7" xfId="18580"/>
    <cellStyle name="Calculation 12 3 3 7 2" xfId="30300"/>
    <cellStyle name="Calculation 12 3 3 7 2 2" xfId="50126"/>
    <cellStyle name="Calculation 12 3 3 7 3" xfId="40630"/>
    <cellStyle name="Calculation 12 3 3 8" xfId="19337"/>
    <cellStyle name="Calculation 12 3 3 8 2" xfId="41387"/>
    <cellStyle name="Calculation 12 3 3 9" xfId="31812"/>
    <cellStyle name="Calculation 12 3 4" xfId="12464"/>
    <cellStyle name="Calculation 12 3 4 2" xfId="24279"/>
    <cellStyle name="Calculation 12 3 4 2 2" xfId="44106"/>
    <cellStyle name="Calculation 12 3 4 3" xfId="34515"/>
    <cellStyle name="Calculation 12 3 5" xfId="10724"/>
    <cellStyle name="Calculation 12 3 5 2" xfId="22595"/>
    <cellStyle name="Calculation 12 3 5 2 2" xfId="42426"/>
    <cellStyle name="Calculation 12 3 5 3" xfId="32779"/>
    <cellStyle name="Calculation 12 3 6" xfId="13789"/>
    <cellStyle name="Calculation 12 3 6 2" xfId="25564"/>
    <cellStyle name="Calculation 12 3 6 2 2" xfId="45390"/>
    <cellStyle name="Calculation 12 3 6 3" xfId="35839"/>
    <cellStyle name="Calculation 12 3 7" xfId="14767"/>
    <cellStyle name="Calculation 12 3 7 2" xfId="26537"/>
    <cellStyle name="Calculation 12 3 7 2 2" xfId="46363"/>
    <cellStyle name="Calculation 12 3 7 3" xfId="36817"/>
    <cellStyle name="Calculation 12 3 8" xfId="15720"/>
    <cellStyle name="Calculation 12 3 8 2" xfId="27474"/>
    <cellStyle name="Calculation 12 3 8 2 2" xfId="47300"/>
    <cellStyle name="Calculation 12 3 8 3" xfId="37770"/>
    <cellStyle name="Calculation 12 3 9" xfId="16619"/>
    <cellStyle name="Calculation 12 3 9 2" xfId="28365"/>
    <cellStyle name="Calculation 12 3 9 2 2" xfId="48191"/>
    <cellStyle name="Calculation 12 3 9 3" xfId="38669"/>
    <cellStyle name="Calculation 12 4" xfId="7929"/>
    <cellStyle name="Calculation 12 4 2" xfId="12958"/>
    <cellStyle name="Calculation 12 4 2 2" xfId="24753"/>
    <cellStyle name="Calculation 12 4 2 2 2" xfId="44580"/>
    <cellStyle name="Calculation 12 4 2 3" xfId="35009"/>
    <cellStyle name="Calculation 12 4 3" xfId="10333"/>
    <cellStyle name="Calculation 12 4 3 2" xfId="22207"/>
    <cellStyle name="Calculation 12 4 3 2 2" xfId="42038"/>
    <cellStyle name="Calculation 12 4 3 3" xfId="32388"/>
    <cellStyle name="Calculation 12 4 4" xfId="11944"/>
    <cellStyle name="Calculation 12 4 4 2" xfId="23772"/>
    <cellStyle name="Calculation 12 4 4 2 2" xfId="43600"/>
    <cellStyle name="Calculation 12 4 4 3" xfId="33996"/>
    <cellStyle name="Calculation 12 4 5" xfId="11178"/>
    <cellStyle name="Calculation 12 4 5 2" xfId="23046"/>
    <cellStyle name="Calculation 12 4 5 2 2" xfId="42876"/>
    <cellStyle name="Calculation 12 4 5 3" xfId="33232"/>
    <cellStyle name="Calculation 12 4 6" xfId="12127"/>
    <cellStyle name="Calculation 12 4 6 2" xfId="23952"/>
    <cellStyle name="Calculation 12 4 6 2 2" xfId="43779"/>
    <cellStyle name="Calculation 12 4 6 3" xfId="34178"/>
    <cellStyle name="Calculation 12 4 7" xfId="11017"/>
    <cellStyle name="Calculation 12 4 7 2" xfId="22886"/>
    <cellStyle name="Calculation 12 4 7 2 2" xfId="42717"/>
    <cellStyle name="Calculation 12 4 7 3" xfId="33072"/>
    <cellStyle name="Calculation 12 4 8" xfId="11723"/>
    <cellStyle name="Calculation 12 4 8 2" xfId="33775"/>
    <cellStyle name="Calculation 12 4 9" xfId="31093"/>
    <cellStyle name="Calculation 12 5" xfId="8066"/>
    <cellStyle name="Calculation 12 5 2" xfId="13061"/>
    <cellStyle name="Calculation 12 5 2 2" xfId="24854"/>
    <cellStyle name="Calculation 12 5 2 2 2" xfId="44680"/>
    <cellStyle name="Calculation 12 5 2 3" xfId="35111"/>
    <cellStyle name="Calculation 12 5 3" xfId="10238"/>
    <cellStyle name="Calculation 12 5 3 2" xfId="22112"/>
    <cellStyle name="Calculation 12 5 3 2 2" xfId="41944"/>
    <cellStyle name="Calculation 12 5 3 3" xfId="32294"/>
    <cellStyle name="Calculation 12 5 4" xfId="13333"/>
    <cellStyle name="Calculation 12 5 4 2" xfId="25119"/>
    <cellStyle name="Calculation 12 5 4 2 2" xfId="44945"/>
    <cellStyle name="Calculation 12 5 4 3" xfId="35383"/>
    <cellStyle name="Calculation 12 5 5" xfId="10022"/>
    <cellStyle name="Calculation 12 5 5 2" xfId="21897"/>
    <cellStyle name="Calculation 12 5 5 2 2" xfId="41729"/>
    <cellStyle name="Calculation 12 5 5 3" xfId="32078"/>
    <cellStyle name="Calculation 12 5 6" xfId="12049"/>
    <cellStyle name="Calculation 12 5 6 2" xfId="23875"/>
    <cellStyle name="Calculation 12 5 6 2 2" xfId="43703"/>
    <cellStyle name="Calculation 12 5 6 3" xfId="34101"/>
    <cellStyle name="Calculation 12 5 7" xfId="11083"/>
    <cellStyle name="Calculation 12 5 7 2" xfId="22951"/>
    <cellStyle name="Calculation 12 5 7 2 2" xfId="42781"/>
    <cellStyle name="Calculation 12 5 7 3" xfId="33137"/>
    <cellStyle name="Calculation 12 5 8" xfId="11666"/>
    <cellStyle name="Calculation 12 5 8 2" xfId="33719"/>
    <cellStyle name="Calculation 12 5 9" xfId="31180"/>
    <cellStyle name="Calculation 12 6" xfId="10343"/>
    <cellStyle name="Calculation 12 6 2" xfId="22217"/>
    <cellStyle name="Calculation 12 6 2 2" xfId="42048"/>
    <cellStyle name="Calculation 12 6 3" xfId="32398"/>
    <cellStyle name="Calculation 12 7" xfId="11934"/>
    <cellStyle name="Calculation 12 7 2" xfId="23762"/>
    <cellStyle name="Calculation 12 7 2 2" xfId="43590"/>
    <cellStyle name="Calculation 12 7 3" xfId="33986"/>
    <cellStyle name="Calculation 12 8" xfId="11186"/>
    <cellStyle name="Calculation 12 8 2" xfId="23054"/>
    <cellStyle name="Calculation 12 8 2 2" xfId="42884"/>
    <cellStyle name="Calculation 12 8 3" xfId="33240"/>
    <cellStyle name="Calculation 12 9" xfId="11614"/>
    <cellStyle name="Calculation 12 9 2" xfId="23471"/>
    <cellStyle name="Calculation 12 9 2 2" xfId="43300"/>
    <cellStyle name="Calculation 12 9 3" xfId="33667"/>
    <cellStyle name="Calculation 13" xfId="963"/>
    <cellStyle name="Calculation 13 10" xfId="10261"/>
    <cellStyle name="Calculation 13 10 2" xfId="22135"/>
    <cellStyle name="Calculation 13 10 2 2" xfId="41967"/>
    <cellStyle name="Calculation 13 10 3" xfId="32317"/>
    <cellStyle name="Calculation 13 11" xfId="13093"/>
    <cellStyle name="Calculation 13 11 2" xfId="24886"/>
    <cellStyle name="Calculation 13 11 2 2" xfId="44712"/>
    <cellStyle name="Calculation 13 11 3" xfId="35143"/>
    <cellStyle name="Calculation 13 12" xfId="10213"/>
    <cellStyle name="Calculation 13 12 2" xfId="22087"/>
    <cellStyle name="Calculation 13 12 2 2" xfId="41919"/>
    <cellStyle name="Calculation 13 12 3" xfId="32269"/>
    <cellStyle name="Calculation 13 13" xfId="30548"/>
    <cellStyle name="Calculation 13 2" xfId="7032"/>
    <cellStyle name="Calculation 13 2 10" xfId="10051"/>
    <cellStyle name="Calculation 13 2 10 2" xfId="21926"/>
    <cellStyle name="Calculation 13 2 10 2 2" xfId="41758"/>
    <cellStyle name="Calculation 13 2 10 3" xfId="32107"/>
    <cellStyle name="Calculation 13 2 11" xfId="11999"/>
    <cellStyle name="Calculation 13 2 11 2" xfId="23826"/>
    <cellStyle name="Calculation 13 2 11 2 2" xfId="43654"/>
    <cellStyle name="Calculation 13 2 11 3" xfId="34051"/>
    <cellStyle name="Calculation 13 2 12" xfId="30784"/>
    <cellStyle name="Calculation 13 2 2" xfId="7374"/>
    <cellStyle name="Calculation 13 2 2 10" xfId="13584"/>
    <cellStyle name="Calculation 13 2 2 10 2" xfId="25366"/>
    <cellStyle name="Calculation 13 2 2 10 2 2" xfId="45192"/>
    <cellStyle name="Calculation 13 2 2 10 3" xfId="35634"/>
    <cellStyle name="Calculation 13 2 2 11" xfId="30975"/>
    <cellStyle name="Calculation 13 2 2 2" xfId="9017"/>
    <cellStyle name="Calculation 13 2 2 2 2" xfId="13669"/>
    <cellStyle name="Calculation 13 2 2 2 2 2" xfId="25451"/>
    <cellStyle name="Calculation 13 2 2 2 2 2 2" xfId="45277"/>
    <cellStyle name="Calculation 13 2 2 2 2 3" xfId="35719"/>
    <cellStyle name="Calculation 13 2 2 2 3" xfId="14673"/>
    <cellStyle name="Calculation 13 2 2 2 3 2" xfId="26444"/>
    <cellStyle name="Calculation 13 2 2 2 3 2 2" xfId="46270"/>
    <cellStyle name="Calculation 13 2 2 2 3 3" xfId="36723"/>
    <cellStyle name="Calculation 13 2 2 2 4" xfId="15631"/>
    <cellStyle name="Calculation 13 2 2 2 4 2" xfId="27390"/>
    <cellStyle name="Calculation 13 2 2 2 4 2 2" xfId="47216"/>
    <cellStyle name="Calculation 13 2 2 2 4 3" xfId="37681"/>
    <cellStyle name="Calculation 13 2 2 2 5" xfId="16556"/>
    <cellStyle name="Calculation 13 2 2 2 5 2" xfId="28302"/>
    <cellStyle name="Calculation 13 2 2 2 5 2 2" xfId="48128"/>
    <cellStyle name="Calculation 13 2 2 2 5 3" xfId="38606"/>
    <cellStyle name="Calculation 13 2 2 2 6" xfId="17427"/>
    <cellStyle name="Calculation 13 2 2 2 6 2" xfId="29169"/>
    <cellStyle name="Calculation 13 2 2 2 6 2 2" xfId="48995"/>
    <cellStyle name="Calculation 13 2 2 2 6 3" xfId="39477"/>
    <cellStyle name="Calculation 13 2 2 2 7" xfId="18273"/>
    <cellStyle name="Calculation 13 2 2 2 7 2" xfId="29993"/>
    <cellStyle name="Calculation 13 2 2 2 7 2 2" xfId="49819"/>
    <cellStyle name="Calculation 13 2 2 2 7 3" xfId="40323"/>
    <cellStyle name="Calculation 13 2 2 2 8" xfId="19037"/>
    <cellStyle name="Calculation 13 2 2 2 8 2" xfId="41087"/>
    <cellStyle name="Calculation 13 2 2 2 9" xfId="31509"/>
    <cellStyle name="Calculation 13 2 2 3" xfId="9863"/>
    <cellStyle name="Calculation 13 2 2 3 2" xfId="14268"/>
    <cellStyle name="Calculation 13 2 2 3 2 2" xfId="26040"/>
    <cellStyle name="Calculation 13 2 2 3 2 2 2" xfId="45866"/>
    <cellStyle name="Calculation 13 2 2 3 2 3" xfId="36318"/>
    <cellStyle name="Calculation 13 2 2 3 3" xfId="15228"/>
    <cellStyle name="Calculation 13 2 2 3 3 2" xfId="26998"/>
    <cellStyle name="Calculation 13 2 2 3 3 2 2" xfId="46824"/>
    <cellStyle name="Calculation 13 2 2 3 3 3" xfId="37278"/>
    <cellStyle name="Calculation 13 2 2 3 4" xfId="16180"/>
    <cellStyle name="Calculation 13 2 2 3 4 2" xfId="27926"/>
    <cellStyle name="Calculation 13 2 2 3 4 2 2" xfId="47752"/>
    <cellStyle name="Calculation 13 2 2 3 4 3" xfId="38230"/>
    <cellStyle name="Calculation 13 2 2 3 5" xfId="17054"/>
    <cellStyle name="Calculation 13 2 2 3 5 2" xfId="28800"/>
    <cellStyle name="Calculation 13 2 2 3 5 2 2" xfId="48626"/>
    <cellStyle name="Calculation 13 2 2 3 5 3" xfId="39104"/>
    <cellStyle name="Calculation 13 2 2 3 6" xfId="17919"/>
    <cellStyle name="Calculation 13 2 2 3 6 2" xfId="29639"/>
    <cellStyle name="Calculation 13 2 2 3 6 2 2" xfId="49465"/>
    <cellStyle name="Calculation 13 2 2 3 6 3" xfId="39969"/>
    <cellStyle name="Calculation 13 2 2 3 7" xfId="18695"/>
    <cellStyle name="Calculation 13 2 2 3 7 2" xfId="30415"/>
    <cellStyle name="Calculation 13 2 2 3 7 2 2" xfId="50241"/>
    <cellStyle name="Calculation 13 2 2 3 7 3" xfId="40745"/>
    <cellStyle name="Calculation 13 2 2 3 8" xfId="19452"/>
    <cellStyle name="Calculation 13 2 2 3 8 2" xfId="41502"/>
    <cellStyle name="Calculation 13 2 2 3 9" xfId="31927"/>
    <cellStyle name="Calculation 13 2 2 4" xfId="12641"/>
    <cellStyle name="Calculation 13 2 2 4 2" xfId="24454"/>
    <cellStyle name="Calculation 13 2 2 4 2 2" xfId="44281"/>
    <cellStyle name="Calculation 13 2 2 4 3" xfId="34692"/>
    <cellStyle name="Calculation 13 2 2 5" xfId="10558"/>
    <cellStyle name="Calculation 13 2 2 5 2" xfId="22429"/>
    <cellStyle name="Calculation 13 2 2 5 2 2" xfId="42260"/>
    <cellStyle name="Calculation 13 2 2 5 3" xfId="32613"/>
    <cellStyle name="Calculation 13 2 2 6" xfId="12796"/>
    <cellStyle name="Calculation 13 2 2 6 2" xfId="24600"/>
    <cellStyle name="Calculation 13 2 2 6 2 2" xfId="44427"/>
    <cellStyle name="Calculation 13 2 2 6 3" xfId="34847"/>
    <cellStyle name="Calculation 13 2 2 7" xfId="10433"/>
    <cellStyle name="Calculation 13 2 2 7 2" xfId="22307"/>
    <cellStyle name="Calculation 13 2 2 7 2 2" xfId="42138"/>
    <cellStyle name="Calculation 13 2 2 7 3" xfId="32488"/>
    <cellStyle name="Calculation 13 2 2 8" xfId="13207"/>
    <cellStyle name="Calculation 13 2 2 8 2" xfId="24998"/>
    <cellStyle name="Calculation 13 2 2 8 2 2" xfId="44824"/>
    <cellStyle name="Calculation 13 2 2 8 3" xfId="35257"/>
    <cellStyle name="Calculation 13 2 2 9" xfId="10113"/>
    <cellStyle name="Calculation 13 2 2 9 2" xfId="21988"/>
    <cellStyle name="Calculation 13 2 2 9 2 2" xfId="41820"/>
    <cellStyle name="Calculation 13 2 2 9 3" xfId="32169"/>
    <cellStyle name="Calculation 13 2 3" xfId="8677"/>
    <cellStyle name="Calculation 13 2 3 2" xfId="13419"/>
    <cellStyle name="Calculation 13 2 3 2 2" xfId="25204"/>
    <cellStyle name="Calculation 13 2 3 2 2 2" xfId="45030"/>
    <cellStyle name="Calculation 13 2 3 2 3" xfId="35469"/>
    <cellStyle name="Calculation 13 2 3 3" xfId="14439"/>
    <cellStyle name="Calculation 13 2 3 3 2" xfId="26211"/>
    <cellStyle name="Calculation 13 2 3 3 2 2" xfId="46037"/>
    <cellStyle name="Calculation 13 2 3 3 3" xfId="36489"/>
    <cellStyle name="Calculation 13 2 3 4" xfId="15399"/>
    <cellStyle name="Calculation 13 2 3 4 2" xfId="27167"/>
    <cellStyle name="Calculation 13 2 3 4 2 2" xfId="46993"/>
    <cellStyle name="Calculation 13 2 3 4 3" xfId="37449"/>
    <cellStyle name="Calculation 13 2 3 5" xfId="16348"/>
    <cellStyle name="Calculation 13 2 3 5 2" xfId="28094"/>
    <cellStyle name="Calculation 13 2 3 5 2 2" xfId="47920"/>
    <cellStyle name="Calculation 13 2 3 5 3" xfId="38398"/>
    <cellStyle name="Calculation 13 2 3 6" xfId="17221"/>
    <cellStyle name="Calculation 13 2 3 6 2" xfId="28967"/>
    <cellStyle name="Calculation 13 2 3 6 2 2" xfId="48793"/>
    <cellStyle name="Calculation 13 2 3 6 3" xfId="39271"/>
    <cellStyle name="Calculation 13 2 3 7" xfId="18086"/>
    <cellStyle name="Calculation 13 2 3 7 2" xfId="29806"/>
    <cellStyle name="Calculation 13 2 3 7 2 2" xfId="49632"/>
    <cellStyle name="Calculation 13 2 3 7 3" xfId="40136"/>
    <cellStyle name="Calculation 13 2 3 8" xfId="18862"/>
    <cellStyle name="Calculation 13 2 3 8 2" xfId="40912"/>
    <cellStyle name="Calculation 13 2 3 9" xfId="31318"/>
    <cellStyle name="Calculation 13 2 4" xfId="9688"/>
    <cellStyle name="Calculation 13 2 4 2" xfId="14093"/>
    <cellStyle name="Calculation 13 2 4 2 2" xfId="25865"/>
    <cellStyle name="Calculation 13 2 4 2 2 2" xfId="45691"/>
    <cellStyle name="Calculation 13 2 4 2 3" xfId="36143"/>
    <cellStyle name="Calculation 13 2 4 3" xfId="15053"/>
    <cellStyle name="Calculation 13 2 4 3 2" xfId="26823"/>
    <cellStyle name="Calculation 13 2 4 3 2 2" xfId="46649"/>
    <cellStyle name="Calculation 13 2 4 3 3" xfId="37103"/>
    <cellStyle name="Calculation 13 2 4 4" xfId="16005"/>
    <cellStyle name="Calculation 13 2 4 4 2" xfId="27751"/>
    <cellStyle name="Calculation 13 2 4 4 2 2" xfId="47577"/>
    <cellStyle name="Calculation 13 2 4 4 3" xfId="38055"/>
    <cellStyle name="Calculation 13 2 4 5" xfId="16879"/>
    <cellStyle name="Calculation 13 2 4 5 2" xfId="28625"/>
    <cellStyle name="Calculation 13 2 4 5 2 2" xfId="48451"/>
    <cellStyle name="Calculation 13 2 4 5 3" xfId="38929"/>
    <cellStyle name="Calculation 13 2 4 6" xfId="17744"/>
    <cellStyle name="Calculation 13 2 4 6 2" xfId="29464"/>
    <cellStyle name="Calculation 13 2 4 6 2 2" xfId="49290"/>
    <cellStyle name="Calculation 13 2 4 6 3" xfId="39794"/>
    <cellStyle name="Calculation 13 2 4 7" xfId="18520"/>
    <cellStyle name="Calculation 13 2 4 7 2" xfId="30240"/>
    <cellStyle name="Calculation 13 2 4 7 2 2" xfId="50066"/>
    <cellStyle name="Calculation 13 2 4 7 3" xfId="40570"/>
    <cellStyle name="Calculation 13 2 4 8" xfId="19277"/>
    <cellStyle name="Calculation 13 2 4 8 2" xfId="41327"/>
    <cellStyle name="Calculation 13 2 4 9" xfId="31752"/>
    <cellStyle name="Calculation 13 2 5" xfId="12390"/>
    <cellStyle name="Calculation 13 2 5 2" xfId="24206"/>
    <cellStyle name="Calculation 13 2 5 2 2" xfId="44033"/>
    <cellStyle name="Calculation 13 2 5 3" xfId="34441"/>
    <cellStyle name="Calculation 13 2 6" xfId="10793"/>
    <cellStyle name="Calculation 13 2 6 2" xfId="22664"/>
    <cellStyle name="Calculation 13 2 6 2 2" xfId="42495"/>
    <cellStyle name="Calculation 13 2 6 3" xfId="32848"/>
    <cellStyle name="Calculation 13 2 7" xfId="12531"/>
    <cellStyle name="Calculation 13 2 7 2" xfId="24346"/>
    <cellStyle name="Calculation 13 2 7 2 2" xfId="44173"/>
    <cellStyle name="Calculation 13 2 7 3" xfId="34582"/>
    <cellStyle name="Calculation 13 2 8" xfId="10662"/>
    <cellStyle name="Calculation 13 2 8 2" xfId="22533"/>
    <cellStyle name="Calculation 13 2 8 2 2" xfId="42364"/>
    <cellStyle name="Calculation 13 2 8 3" xfId="32717"/>
    <cellStyle name="Calculation 13 2 9" xfId="13297"/>
    <cellStyle name="Calculation 13 2 9 2" xfId="25084"/>
    <cellStyle name="Calculation 13 2 9 2 2" xfId="44910"/>
    <cellStyle name="Calculation 13 2 9 3" xfId="35347"/>
    <cellStyle name="Calculation 13 3" xfId="7126"/>
    <cellStyle name="Calculation 13 3 10" xfId="11077"/>
    <cellStyle name="Calculation 13 3 10 2" xfId="22945"/>
    <cellStyle name="Calculation 13 3 10 2 2" xfId="42775"/>
    <cellStyle name="Calculation 13 3 10 3" xfId="33131"/>
    <cellStyle name="Calculation 13 3 11" xfId="30847"/>
    <cellStyle name="Calculation 13 3 2" xfId="8769"/>
    <cellStyle name="Calculation 13 3 2 2" xfId="13492"/>
    <cellStyle name="Calculation 13 3 2 2 2" xfId="25274"/>
    <cellStyle name="Calculation 13 3 2 2 2 2" xfId="45100"/>
    <cellStyle name="Calculation 13 3 2 2 3" xfId="35542"/>
    <cellStyle name="Calculation 13 3 2 3" xfId="14506"/>
    <cellStyle name="Calculation 13 3 2 3 2" xfId="26278"/>
    <cellStyle name="Calculation 13 3 2 3 2 2" xfId="46104"/>
    <cellStyle name="Calculation 13 3 2 3 3" xfId="36556"/>
    <cellStyle name="Calculation 13 3 2 4" xfId="15466"/>
    <cellStyle name="Calculation 13 3 2 4 2" xfId="27234"/>
    <cellStyle name="Calculation 13 3 2 4 2 2" xfId="47060"/>
    <cellStyle name="Calculation 13 3 2 4 3" xfId="37516"/>
    <cellStyle name="Calculation 13 3 2 5" xfId="16410"/>
    <cellStyle name="Calculation 13 3 2 5 2" xfId="28156"/>
    <cellStyle name="Calculation 13 3 2 5 2 2" xfId="47982"/>
    <cellStyle name="Calculation 13 3 2 5 3" xfId="38460"/>
    <cellStyle name="Calculation 13 3 2 6" xfId="17283"/>
    <cellStyle name="Calculation 13 3 2 6 2" xfId="29029"/>
    <cellStyle name="Calculation 13 3 2 6 2 2" xfId="48855"/>
    <cellStyle name="Calculation 13 3 2 6 3" xfId="39333"/>
    <cellStyle name="Calculation 13 3 2 7" xfId="18148"/>
    <cellStyle name="Calculation 13 3 2 7 2" xfId="29868"/>
    <cellStyle name="Calculation 13 3 2 7 2 2" xfId="49694"/>
    <cellStyle name="Calculation 13 3 2 7 3" xfId="40198"/>
    <cellStyle name="Calculation 13 3 2 8" xfId="18923"/>
    <cellStyle name="Calculation 13 3 2 8 2" xfId="40973"/>
    <cellStyle name="Calculation 13 3 2 9" xfId="31381"/>
    <cellStyle name="Calculation 13 3 3" xfId="9749"/>
    <cellStyle name="Calculation 13 3 3 2" xfId="14154"/>
    <cellStyle name="Calculation 13 3 3 2 2" xfId="25926"/>
    <cellStyle name="Calculation 13 3 3 2 2 2" xfId="45752"/>
    <cellStyle name="Calculation 13 3 3 2 3" xfId="36204"/>
    <cellStyle name="Calculation 13 3 3 3" xfId="15114"/>
    <cellStyle name="Calculation 13 3 3 3 2" xfId="26884"/>
    <cellStyle name="Calculation 13 3 3 3 2 2" xfId="46710"/>
    <cellStyle name="Calculation 13 3 3 3 3" xfId="37164"/>
    <cellStyle name="Calculation 13 3 3 4" xfId="16066"/>
    <cellStyle name="Calculation 13 3 3 4 2" xfId="27812"/>
    <cellStyle name="Calculation 13 3 3 4 2 2" xfId="47638"/>
    <cellStyle name="Calculation 13 3 3 4 3" xfId="38116"/>
    <cellStyle name="Calculation 13 3 3 5" xfId="16940"/>
    <cellStyle name="Calculation 13 3 3 5 2" xfId="28686"/>
    <cellStyle name="Calculation 13 3 3 5 2 2" xfId="48512"/>
    <cellStyle name="Calculation 13 3 3 5 3" xfId="38990"/>
    <cellStyle name="Calculation 13 3 3 6" xfId="17805"/>
    <cellStyle name="Calculation 13 3 3 6 2" xfId="29525"/>
    <cellStyle name="Calculation 13 3 3 6 2 2" xfId="49351"/>
    <cellStyle name="Calculation 13 3 3 6 3" xfId="39855"/>
    <cellStyle name="Calculation 13 3 3 7" xfId="18581"/>
    <cellStyle name="Calculation 13 3 3 7 2" xfId="30301"/>
    <cellStyle name="Calculation 13 3 3 7 2 2" xfId="50127"/>
    <cellStyle name="Calculation 13 3 3 7 3" xfId="40631"/>
    <cellStyle name="Calculation 13 3 3 8" xfId="19338"/>
    <cellStyle name="Calculation 13 3 3 8 2" xfId="41388"/>
    <cellStyle name="Calculation 13 3 3 9" xfId="31813"/>
    <cellStyle name="Calculation 13 3 4" xfId="12465"/>
    <cellStyle name="Calculation 13 3 4 2" xfId="24280"/>
    <cellStyle name="Calculation 13 3 4 2 2" xfId="44107"/>
    <cellStyle name="Calculation 13 3 4 3" xfId="34516"/>
    <cellStyle name="Calculation 13 3 5" xfId="10723"/>
    <cellStyle name="Calculation 13 3 5 2" xfId="22594"/>
    <cellStyle name="Calculation 13 3 5 2 2" xfId="42425"/>
    <cellStyle name="Calculation 13 3 5 3" xfId="32778"/>
    <cellStyle name="Calculation 13 3 6" xfId="13285"/>
    <cellStyle name="Calculation 13 3 6 2" xfId="25073"/>
    <cellStyle name="Calculation 13 3 6 2 2" xfId="44899"/>
    <cellStyle name="Calculation 13 3 6 3" xfId="35335"/>
    <cellStyle name="Calculation 13 3 7" xfId="10060"/>
    <cellStyle name="Calculation 13 3 7 2" xfId="21935"/>
    <cellStyle name="Calculation 13 3 7 2 2" xfId="41767"/>
    <cellStyle name="Calculation 13 3 7 3" xfId="32116"/>
    <cellStyle name="Calculation 13 3 8" xfId="9996"/>
    <cellStyle name="Calculation 13 3 8 2" xfId="21871"/>
    <cellStyle name="Calculation 13 3 8 2 2" xfId="41703"/>
    <cellStyle name="Calculation 13 3 8 3" xfId="32052"/>
    <cellStyle name="Calculation 13 3 9" xfId="12058"/>
    <cellStyle name="Calculation 13 3 9 2" xfId="23884"/>
    <cellStyle name="Calculation 13 3 9 2 2" xfId="43712"/>
    <cellStyle name="Calculation 13 3 9 3" xfId="34110"/>
    <cellStyle name="Calculation 13 4" xfId="7930"/>
    <cellStyle name="Calculation 13 4 2" xfId="12959"/>
    <cellStyle name="Calculation 13 4 2 2" xfId="24754"/>
    <cellStyle name="Calculation 13 4 2 2 2" xfId="44581"/>
    <cellStyle name="Calculation 13 4 2 3" xfId="35010"/>
    <cellStyle name="Calculation 13 4 3" xfId="10332"/>
    <cellStyle name="Calculation 13 4 3 2" xfId="22206"/>
    <cellStyle name="Calculation 13 4 3 2 2" xfId="42037"/>
    <cellStyle name="Calculation 13 4 3 3" xfId="32387"/>
    <cellStyle name="Calculation 13 4 4" xfId="9990"/>
    <cellStyle name="Calculation 13 4 4 2" xfId="21865"/>
    <cellStyle name="Calculation 13 4 4 2 2" xfId="41697"/>
    <cellStyle name="Calculation 13 4 4 3" xfId="32046"/>
    <cellStyle name="Calculation 13 4 5" xfId="12097"/>
    <cellStyle name="Calculation 13 4 5 2" xfId="23923"/>
    <cellStyle name="Calculation 13 4 5 2 2" xfId="43751"/>
    <cellStyle name="Calculation 13 4 5 3" xfId="34149"/>
    <cellStyle name="Calculation 13 4 6" xfId="11038"/>
    <cellStyle name="Calculation 13 4 6 2" xfId="22906"/>
    <cellStyle name="Calculation 13 4 6 2 2" xfId="42736"/>
    <cellStyle name="Calculation 13 4 6 3" xfId="33092"/>
    <cellStyle name="Calculation 13 4 7" xfId="11704"/>
    <cellStyle name="Calculation 13 4 7 2" xfId="23557"/>
    <cellStyle name="Calculation 13 4 7 2 2" xfId="43386"/>
    <cellStyle name="Calculation 13 4 7 3" xfId="33757"/>
    <cellStyle name="Calculation 13 4 8" xfId="11353"/>
    <cellStyle name="Calculation 13 4 8 2" xfId="33406"/>
    <cellStyle name="Calculation 13 4 9" xfId="31094"/>
    <cellStyle name="Calculation 13 5" xfId="8065"/>
    <cellStyle name="Calculation 13 5 2" xfId="13060"/>
    <cellStyle name="Calculation 13 5 2 2" xfId="24853"/>
    <cellStyle name="Calculation 13 5 2 2 2" xfId="44679"/>
    <cellStyle name="Calculation 13 5 2 3" xfId="35110"/>
    <cellStyle name="Calculation 13 5 3" xfId="10239"/>
    <cellStyle name="Calculation 13 5 3 2" xfId="22113"/>
    <cellStyle name="Calculation 13 5 3 2 2" xfId="41945"/>
    <cellStyle name="Calculation 13 5 3 3" xfId="32295"/>
    <cellStyle name="Calculation 13 5 4" xfId="13859"/>
    <cellStyle name="Calculation 13 5 4 2" xfId="25633"/>
    <cellStyle name="Calculation 13 5 4 2 2" xfId="45459"/>
    <cellStyle name="Calculation 13 5 4 3" xfId="35909"/>
    <cellStyle name="Calculation 13 5 5" xfId="14825"/>
    <cellStyle name="Calculation 13 5 5 2" xfId="26595"/>
    <cellStyle name="Calculation 13 5 5 2 2" xfId="46421"/>
    <cellStyle name="Calculation 13 5 5 3" xfId="36875"/>
    <cellStyle name="Calculation 13 5 6" xfId="15777"/>
    <cellStyle name="Calculation 13 5 6 2" xfId="27527"/>
    <cellStyle name="Calculation 13 5 6 2 2" xfId="47353"/>
    <cellStyle name="Calculation 13 5 6 3" xfId="37827"/>
    <cellStyle name="Calculation 13 5 7" xfId="16662"/>
    <cellStyle name="Calculation 13 5 7 2" xfId="28408"/>
    <cellStyle name="Calculation 13 5 7 2 2" xfId="48234"/>
    <cellStyle name="Calculation 13 5 7 3" xfId="38712"/>
    <cellStyle name="Calculation 13 5 8" xfId="17530"/>
    <cellStyle name="Calculation 13 5 8 2" xfId="39580"/>
    <cellStyle name="Calculation 13 5 9" xfId="31179"/>
    <cellStyle name="Calculation 13 6" xfId="10344"/>
    <cellStyle name="Calculation 13 6 2" xfId="22218"/>
    <cellStyle name="Calculation 13 6 2 2" xfId="42049"/>
    <cellStyle name="Calculation 13 6 3" xfId="32399"/>
    <cellStyle name="Calculation 13 7" xfId="11933"/>
    <cellStyle name="Calculation 13 7 2" xfId="23761"/>
    <cellStyle name="Calculation 13 7 2 2" xfId="43589"/>
    <cellStyle name="Calculation 13 7 3" xfId="33985"/>
    <cellStyle name="Calculation 13 8" xfId="11187"/>
    <cellStyle name="Calculation 13 8 2" xfId="23055"/>
    <cellStyle name="Calculation 13 8 2 2" xfId="42885"/>
    <cellStyle name="Calculation 13 8 3" xfId="33241"/>
    <cellStyle name="Calculation 13 9" xfId="13037"/>
    <cellStyle name="Calculation 13 9 2" xfId="24830"/>
    <cellStyle name="Calculation 13 9 2 2" xfId="44656"/>
    <cellStyle name="Calculation 13 9 3" xfId="35087"/>
    <cellStyle name="Calculation 14" xfId="964"/>
    <cellStyle name="Calculation 14 10" xfId="14559"/>
    <cellStyle name="Calculation 14 10 2" xfId="26330"/>
    <cellStyle name="Calculation 14 10 2 2" xfId="46156"/>
    <cellStyle name="Calculation 14 10 3" xfId="36609"/>
    <cellStyle name="Calculation 14 11" xfId="15517"/>
    <cellStyle name="Calculation 14 11 2" xfId="27285"/>
    <cellStyle name="Calculation 14 11 2 2" xfId="47111"/>
    <cellStyle name="Calculation 14 11 3" xfId="37567"/>
    <cellStyle name="Calculation 14 12" xfId="16455"/>
    <cellStyle name="Calculation 14 12 2" xfId="28201"/>
    <cellStyle name="Calculation 14 12 2 2" xfId="48027"/>
    <cellStyle name="Calculation 14 12 3" xfId="38505"/>
    <cellStyle name="Calculation 14 13" xfId="30549"/>
    <cellStyle name="Calculation 14 2" xfId="7031"/>
    <cellStyle name="Calculation 14 2 10" xfId="10990"/>
    <cellStyle name="Calculation 14 2 10 2" xfId="22859"/>
    <cellStyle name="Calculation 14 2 10 2 2" xfId="42690"/>
    <cellStyle name="Calculation 14 2 10 3" xfId="33045"/>
    <cellStyle name="Calculation 14 2 11" xfId="11750"/>
    <cellStyle name="Calculation 14 2 11 2" xfId="23597"/>
    <cellStyle name="Calculation 14 2 11 2 2" xfId="43425"/>
    <cellStyle name="Calculation 14 2 11 3" xfId="33802"/>
    <cellStyle name="Calculation 14 2 12" xfId="30783"/>
    <cellStyle name="Calculation 14 2 2" xfId="7375"/>
    <cellStyle name="Calculation 14 2 2 10" xfId="17507"/>
    <cellStyle name="Calculation 14 2 2 10 2" xfId="29249"/>
    <cellStyle name="Calculation 14 2 2 10 2 2" xfId="49075"/>
    <cellStyle name="Calculation 14 2 2 10 3" xfId="39557"/>
    <cellStyle name="Calculation 14 2 2 11" xfId="30976"/>
    <cellStyle name="Calculation 14 2 2 2" xfId="9018"/>
    <cellStyle name="Calculation 14 2 2 2 2" xfId="13670"/>
    <cellStyle name="Calculation 14 2 2 2 2 2" xfId="25452"/>
    <cellStyle name="Calculation 14 2 2 2 2 2 2" xfId="45278"/>
    <cellStyle name="Calculation 14 2 2 2 2 3" xfId="35720"/>
    <cellStyle name="Calculation 14 2 2 2 3" xfId="14674"/>
    <cellStyle name="Calculation 14 2 2 2 3 2" xfId="26445"/>
    <cellStyle name="Calculation 14 2 2 2 3 2 2" xfId="46271"/>
    <cellStyle name="Calculation 14 2 2 2 3 3" xfId="36724"/>
    <cellStyle name="Calculation 14 2 2 2 4" xfId="15632"/>
    <cellStyle name="Calculation 14 2 2 2 4 2" xfId="27391"/>
    <cellStyle name="Calculation 14 2 2 2 4 2 2" xfId="47217"/>
    <cellStyle name="Calculation 14 2 2 2 4 3" xfId="37682"/>
    <cellStyle name="Calculation 14 2 2 2 5" xfId="16557"/>
    <cellStyle name="Calculation 14 2 2 2 5 2" xfId="28303"/>
    <cellStyle name="Calculation 14 2 2 2 5 2 2" xfId="48129"/>
    <cellStyle name="Calculation 14 2 2 2 5 3" xfId="38607"/>
    <cellStyle name="Calculation 14 2 2 2 6" xfId="17428"/>
    <cellStyle name="Calculation 14 2 2 2 6 2" xfId="29170"/>
    <cellStyle name="Calculation 14 2 2 2 6 2 2" xfId="48996"/>
    <cellStyle name="Calculation 14 2 2 2 6 3" xfId="39478"/>
    <cellStyle name="Calculation 14 2 2 2 7" xfId="18274"/>
    <cellStyle name="Calculation 14 2 2 2 7 2" xfId="29994"/>
    <cellStyle name="Calculation 14 2 2 2 7 2 2" xfId="49820"/>
    <cellStyle name="Calculation 14 2 2 2 7 3" xfId="40324"/>
    <cellStyle name="Calculation 14 2 2 2 8" xfId="19038"/>
    <cellStyle name="Calculation 14 2 2 2 8 2" xfId="41088"/>
    <cellStyle name="Calculation 14 2 2 2 9" xfId="31510"/>
    <cellStyle name="Calculation 14 2 2 3" xfId="9864"/>
    <cellStyle name="Calculation 14 2 2 3 2" xfId="14269"/>
    <cellStyle name="Calculation 14 2 2 3 2 2" xfId="26041"/>
    <cellStyle name="Calculation 14 2 2 3 2 2 2" xfId="45867"/>
    <cellStyle name="Calculation 14 2 2 3 2 3" xfId="36319"/>
    <cellStyle name="Calculation 14 2 2 3 3" xfId="15229"/>
    <cellStyle name="Calculation 14 2 2 3 3 2" xfId="26999"/>
    <cellStyle name="Calculation 14 2 2 3 3 2 2" xfId="46825"/>
    <cellStyle name="Calculation 14 2 2 3 3 3" xfId="37279"/>
    <cellStyle name="Calculation 14 2 2 3 4" xfId="16181"/>
    <cellStyle name="Calculation 14 2 2 3 4 2" xfId="27927"/>
    <cellStyle name="Calculation 14 2 2 3 4 2 2" xfId="47753"/>
    <cellStyle name="Calculation 14 2 2 3 4 3" xfId="38231"/>
    <cellStyle name="Calculation 14 2 2 3 5" xfId="17055"/>
    <cellStyle name="Calculation 14 2 2 3 5 2" xfId="28801"/>
    <cellStyle name="Calculation 14 2 2 3 5 2 2" xfId="48627"/>
    <cellStyle name="Calculation 14 2 2 3 5 3" xfId="39105"/>
    <cellStyle name="Calculation 14 2 2 3 6" xfId="17920"/>
    <cellStyle name="Calculation 14 2 2 3 6 2" xfId="29640"/>
    <cellStyle name="Calculation 14 2 2 3 6 2 2" xfId="49466"/>
    <cellStyle name="Calculation 14 2 2 3 6 3" xfId="39970"/>
    <cellStyle name="Calculation 14 2 2 3 7" xfId="18696"/>
    <cellStyle name="Calculation 14 2 2 3 7 2" xfId="30416"/>
    <cellStyle name="Calculation 14 2 2 3 7 2 2" xfId="50242"/>
    <cellStyle name="Calculation 14 2 2 3 7 3" xfId="40746"/>
    <cellStyle name="Calculation 14 2 2 3 8" xfId="19453"/>
    <cellStyle name="Calculation 14 2 2 3 8 2" xfId="41503"/>
    <cellStyle name="Calculation 14 2 2 3 9" xfId="31928"/>
    <cellStyle name="Calculation 14 2 2 4" xfId="12642"/>
    <cellStyle name="Calculation 14 2 2 4 2" xfId="24455"/>
    <cellStyle name="Calculation 14 2 2 4 2 2" xfId="44282"/>
    <cellStyle name="Calculation 14 2 2 4 3" xfId="34693"/>
    <cellStyle name="Calculation 14 2 2 5" xfId="10557"/>
    <cellStyle name="Calculation 14 2 2 5 2" xfId="22428"/>
    <cellStyle name="Calculation 14 2 2 5 2 2" xfId="42259"/>
    <cellStyle name="Calculation 14 2 2 5 3" xfId="32612"/>
    <cellStyle name="Calculation 14 2 2 6" xfId="13815"/>
    <cellStyle name="Calculation 14 2 2 6 2" xfId="25590"/>
    <cellStyle name="Calculation 14 2 2 6 2 2" xfId="45416"/>
    <cellStyle name="Calculation 14 2 2 6 3" xfId="35865"/>
    <cellStyle name="Calculation 14 2 2 7" xfId="14791"/>
    <cellStyle name="Calculation 14 2 2 7 2" xfId="26561"/>
    <cellStyle name="Calculation 14 2 2 7 2 2" xfId="46387"/>
    <cellStyle name="Calculation 14 2 2 7 3" xfId="36841"/>
    <cellStyle name="Calculation 14 2 2 8" xfId="15743"/>
    <cellStyle name="Calculation 14 2 2 8 2" xfId="27497"/>
    <cellStyle name="Calculation 14 2 2 8 2 2" xfId="47323"/>
    <cellStyle name="Calculation 14 2 2 8 3" xfId="37793"/>
    <cellStyle name="Calculation 14 2 2 9" xfId="16638"/>
    <cellStyle name="Calculation 14 2 2 9 2" xfId="28384"/>
    <cellStyle name="Calculation 14 2 2 9 2 2" xfId="48210"/>
    <cellStyle name="Calculation 14 2 2 9 3" xfId="38688"/>
    <cellStyle name="Calculation 14 2 3" xfId="8676"/>
    <cellStyle name="Calculation 14 2 3 2" xfId="13418"/>
    <cellStyle name="Calculation 14 2 3 2 2" xfId="25203"/>
    <cellStyle name="Calculation 14 2 3 2 2 2" xfId="45029"/>
    <cellStyle name="Calculation 14 2 3 2 3" xfId="35468"/>
    <cellStyle name="Calculation 14 2 3 3" xfId="14438"/>
    <cellStyle name="Calculation 14 2 3 3 2" xfId="26210"/>
    <cellStyle name="Calculation 14 2 3 3 2 2" xfId="46036"/>
    <cellStyle name="Calculation 14 2 3 3 3" xfId="36488"/>
    <cellStyle name="Calculation 14 2 3 4" xfId="15398"/>
    <cellStyle name="Calculation 14 2 3 4 2" xfId="27166"/>
    <cellStyle name="Calculation 14 2 3 4 2 2" xfId="46992"/>
    <cellStyle name="Calculation 14 2 3 4 3" xfId="37448"/>
    <cellStyle name="Calculation 14 2 3 5" xfId="16347"/>
    <cellStyle name="Calculation 14 2 3 5 2" xfId="28093"/>
    <cellStyle name="Calculation 14 2 3 5 2 2" xfId="47919"/>
    <cellStyle name="Calculation 14 2 3 5 3" xfId="38397"/>
    <cellStyle name="Calculation 14 2 3 6" xfId="17220"/>
    <cellStyle name="Calculation 14 2 3 6 2" xfId="28966"/>
    <cellStyle name="Calculation 14 2 3 6 2 2" xfId="48792"/>
    <cellStyle name="Calculation 14 2 3 6 3" xfId="39270"/>
    <cellStyle name="Calculation 14 2 3 7" xfId="18085"/>
    <cellStyle name="Calculation 14 2 3 7 2" xfId="29805"/>
    <cellStyle name="Calculation 14 2 3 7 2 2" xfId="49631"/>
    <cellStyle name="Calculation 14 2 3 7 3" xfId="40135"/>
    <cellStyle name="Calculation 14 2 3 8" xfId="18861"/>
    <cellStyle name="Calculation 14 2 3 8 2" xfId="40911"/>
    <cellStyle name="Calculation 14 2 3 9" xfId="31317"/>
    <cellStyle name="Calculation 14 2 4" xfId="9687"/>
    <cellStyle name="Calculation 14 2 4 2" xfId="14092"/>
    <cellStyle name="Calculation 14 2 4 2 2" xfId="25864"/>
    <cellStyle name="Calculation 14 2 4 2 2 2" xfId="45690"/>
    <cellStyle name="Calculation 14 2 4 2 3" xfId="36142"/>
    <cellStyle name="Calculation 14 2 4 3" xfId="15052"/>
    <cellStyle name="Calculation 14 2 4 3 2" xfId="26822"/>
    <cellStyle name="Calculation 14 2 4 3 2 2" xfId="46648"/>
    <cellStyle name="Calculation 14 2 4 3 3" xfId="37102"/>
    <cellStyle name="Calculation 14 2 4 4" xfId="16004"/>
    <cellStyle name="Calculation 14 2 4 4 2" xfId="27750"/>
    <cellStyle name="Calculation 14 2 4 4 2 2" xfId="47576"/>
    <cellStyle name="Calculation 14 2 4 4 3" xfId="38054"/>
    <cellStyle name="Calculation 14 2 4 5" xfId="16878"/>
    <cellStyle name="Calculation 14 2 4 5 2" xfId="28624"/>
    <cellStyle name="Calculation 14 2 4 5 2 2" xfId="48450"/>
    <cellStyle name="Calculation 14 2 4 5 3" xfId="38928"/>
    <cellStyle name="Calculation 14 2 4 6" xfId="17743"/>
    <cellStyle name="Calculation 14 2 4 6 2" xfId="29463"/>
    <cellStyle name="Calculation 14 2 4 6 2 2" xfId="49289"/>
    <cellStyle name="Calculation 14 2 4 6 3" xfId="39793"/>
    <cellStyle name="Calculation 14 2 4 7" xfId="18519"/>
    <cellStyle name="Calculation 14 2 4 7 2" xfId="30239"/>
    <cellStyle name="Calculation 14 2 4 7 2 2" xfId="50065"/>
    <cellStyle name="Calculation 14 2 4 7 3" xfId="40569"/>
    <cellStyle name="Calculation 14 2 4 8" xfId="19276"/>
    <cellStyle name="Calculation 14 2 4 8 2" xfId="41326"/>
    <cellStyle name="Calculation 14 2 4 9" xfId="31751"/>
    <cellStyle name="Calculation 14 2 5" xfId="12389"/>
    <cellStyle name="Calculation 14 2 5 2" xfId="24205"/>
    <cellStyle name="Calculation 14 2 5 2 2" xfId="44032"/>
    <cellStyle name="Calculation 14 2 5 3" xfId="34440"/>
    <cellStyle name="Calculation 14 2 6" xfId="10794"/>
    <cellStyle name="Calculation 14 2 6 2" xfId="22665"/>
    <cellStyle name="Calculation 14 2 6 2 2" xfId="42496"/>
    <cellStyle name="Calculation 14 2 6 3" xfId="32849"/>
    <cellStyle name="Calculation 14 2 7" xfId="13195"/>
    <cellStyle name="Calculation 14 2 7 2" xfId="24986"/>
    <cellStyle name="Calculation 14 2 7 2 2" xfId="44812"/>
    <cellStyle name="Calculation 14 2 7 3" xfId="35245"/>
    <cellStyle name="Calculation 14 2 8" xfId="10123"/>
    <cellStyle name="Calculation 14 2 8 2" xfId="21998"/>
    <cellStyle name="Calculation 14 2 8 2 2" xfId="41830"/>
    <cellStyle name="Calculation 14 2 8 3" xfId="32179"/>
    <cellStyle name="Calculation 14 2 9" xfId="12158"/>
    <cellStyle name="Calculation 14 2 9 2" xfId="23983"/>
    <cellStyle name="Calculation 14 2 9 2 2" xfId="43810"/>
    <cellStyle name="Calculation 14 2 9 3" xfId="34209"/>
    <cellStyle name="Calculation 14 3" xfId="7127"/>
    <cellStyle name="Calculation 14 3 10" xfId="13737"/>
    <cellStyle name="Calculation 14 3 10 2" xfId="25515"/>
    <cellStyle name="Calculation 14 3 10 2 2" xfId="45341"/>
    <cellStyle name="Calculation 14 3 10 3" xfId="35787"/>
    <cellStyle name="Calculation 14 3 11" xfId="30848"/>
    <cellStyle name="Calculation 14 3 2" xfId="8770"/>
    <cellStyle name="Calculation 14 3 2 2" xfId="13493"/>
    <cellStyle name="Calculation 14 3 2 2 2" xfId="25275"/>
    <cellStyle name="Calculation 14 3 2 2 2 2" xfId="45101"/>
    <cellStyle name="Calculation 14 3 2 2 3" xfId="35543"/>
    <cellStyle name="Calculation 14 3 2 3" xfId="14507"/>
    <cellStyle name="Calculation 14 3 2 3 2" xfId="26279"/>
    <cellStyle name="Calculation 14 3 2 3 2 2" xfId="46105"/>
    <cellStyle name="Calculation 14 3 2 3 3" xfId="36557"/>
    <cellStyle name="Calculation 14 3 2 4" xfId="15467"/>
    <cellStyle name="Calculation 14 3 2 4 2" xfId="27235"/>
    <cellStyle name="Calculation 14 3 2 4 2 2" xfId="47061"/>
    <cellStyle name="Calculation 14 3 2 4 3" xfId="37517"/>
    <cellStyle name="Calculation 14 3 2 5" xfId="16411"/>
    <cellStyle name="Calculation 14 3 2 5 2" xfId="28157"/>
    <cellStyle name="Calculation 14 3 2 5 2 2" xfId="47983"/>
    <cellStyle name="Calculation 14 3 2 5 3" xfId="38461"/>
    <cellStyle name="Calculation 14 3 2 6" xfId="17284"/>
    <cellStyle name="Calculation 14 3 2 6 2" xfId="29030"/>
    <cellStyle name="Calculation 14 3 2 6 2 2" xfId="48856"/>
    <cellStyle name="Calculation 14 3 2 6 3" xfId="39334"/>
    <cellStyle name="Calculation 14 3 2 7" xfId="18149"/>
    <cellStyle name="Calculation 14 3 2 7 2" xfId="29869"/>
    <cellStyle name="Calculation 14 3 2 7 2 2" xfId="49695"/>
    <cellStyle name="Calculation 14 3 2 7 3" xfId="40199"/>
    <cellStyle name="Calculation 14 3 2 8" xfId="18924"/>
    <cellStyle name="Calculation 14 3 2 8 2" xfId="40974"/>
    <cellStyle name="Calculation 14 3 2 9" xfId="31382"/>
    <cellStyle name="Calculation 14 3 3" xfId="9750"/>
    <cellStyle name="Calculation 14 3 3 2" xfId="14155"/>
    <cellStyle name="Calculation 14 3 3 2 2" xfId="25927"/>
    <cellStyle name="Calculation 14 3 3 2 2 2" xfId="45753"/>
    <cellStyle name="Calculation 14 3 3 2 3" xfId="36205"/>
    <cellStyle name="Calculation 14 3 3 3" xfId="15115"/>
    <cellStyle name="Calculation 14 3 3 3 2" xfId="26885"/>
    <cellStyle name="Calculation 14 3 3 3 2 2" xfId="46711"/>
    <cellStyle name="Calculation 14 3 3 3 3" xfId="37165"/>
    <cellStyle name="Calculation 14 3 3 4" xfId="16067"/>
    <cellStyle name="Calculation 14 3 3 4 2" xfId="27813"/>
    <cellStyle name="Calculation 14 3 3 4 2 2" xfId="47639"/>
    <cellStyle name="Calculation 14 3 3 4 3" xfId="38117"/>
    <cellStyle name="Calculation 14 3 3 5" xfId="16941"/>
    <cellStyle name="Calculation 14 3 3 5 2" xfId="28687"/>
    <cellStyle name="Calculation 14 3 3 5 2 2" xfId="48513"/>
    <cellStyle name="Calculation 14 3 3 5 3" xfId="38991"/>
    <cellStyle name="Calculation 14 3 3 6" xfId="17806"/>
    <cellStyle name="Calculation 14 3 3 6 2" xfId="29526"/>
    <cellStyle name="Calculation 14 3 3 6 2 2" xfId="49352"/>
    <cellStyle name="Calculation 14 3 3 6 3" xfId="39856"/>
    <cellStyle name="Calculation 14 3 3 7" xfId="18582"/>
    <cellStyle name="Calculation 14 3 3 7 2" xfId="30302"/>
    <cellStyle name="Calculation 14 3 3 7 2 2" xfId="50128"/>
    <cellStyle name="Calculation 14 3 3 7 3" xfId="40632"/>
    <cellStyle name="Calculation 14 3 3 8" xfId="19339"/>
    <cellStyle name="Calculation 14 3 3 8 2" xfId="41389"/>
    <cellStyle name="Calculation 14 3 3 9" xfId="31814"/>
    <cellStyle name="Calculation 14 3 4" xfId="12466"/>
    <cellStyle name="Calculation 14 3 4 2" xfId="24281"/>
    <cellStyle name="Calculation 14 3 4 2 2" xfId="44108"/>
    <cellStyle name="Calculation 14 3 4 3" xfId="34517"/>
    <cellStyle name="Calculation 14 3 5" xfId="10722"/>
    <cellStyle name="Calculation 14 3 5 2" xfId="22593"/>
    <cellStyle name="Calculation 14 3 5 2 2" xfId="42424"/>
    <cellStyle name="Calculation 14 3 5 3" xfId="32777"/>
    <cellStyle name="Calculation 14 3 6" xfId="12254"/>
    <cellStyle name="Calculation 14 3 6 2" xfId="24074"/>
    <cellStyle name="Calculation 14 3 6 2 2" xfId="43901"/>
    <cellStyle name="Calculation 14 3 6 3" xfId="34305"/>
    <cellStyle name="Calculation 14 3 7" xfId="10916"/>
    <cellStyle name="Calculation 14 3 7 2" xfId="22787"/>
    <cellStyle name="Calculation 14 3 7 2 2" xfId="42618"/>
    <cellStyle name="Calculation 14 3 7 3" xfId="32971"/>
    <cellStyle name="Calculation 14 3 8" xfId="11816"/>
    <cellStyle name="Calculation 14 3 8 2" xfId="23658"/>
    <cellStyle name="Calculation 14 3 8 2 2" xfId="43486"/>
    <cellStyle name="Calculation 14 3 8 3" xfId="33868"/>
    <cellStyle name="Calculation 14 3 9" xfId="11280"/>
    <cellStyle name="Calculation 14 3 9 2" xfId="23148"/>
    <cellStyle name="Calculation 14 3 9 2 2" xfId="42978"/>
    <cellStyle name="Calculation 14 3 9 3" xfId="33334"/>
    <cellStyle name="Calculation 14 4" xfId="7931"/>
    <cellStyle name="Calculation 14 4 2" xfId="12960"/>
    <cellStyle name="Calculation 14 4 2 2" xfId="24755"/>
    <cellStyle name="Calculation 14 4 2 2 2" xfId="44582"/>
    <cellStyle name="Calculation 14 4 2 3" xfId="35011"/>
    <cellStyle name="Calculation 14 4 3" xfId="10331"/>
    <cellStyle name="Calculation 14 4 3 2" xfId="22205"/>
    <cellStyle name="Calculation 14 4 3 2 2" xfId="42036"/>
    <cellStyle name="Calculation 14 4 3 3" xfId="32386"/>
    <cellStyle name="Calculation 14 4 4" xfId="12161"/>
    <cellStyle name="Calculation 14 4 4 2" xfId="23986"/>
    <cellStyle name="Calculation 14 4 4 2 2" xfId="43813"/>
    <cellStyle name="Calculation 14 4 4 3" xfId="34212"/>
    <cellStyle name="Calculation 14 4 5" xfId="10989"/>
    <cellStyle name="Calculation 14 4 5 2" xfId="22858"/>
    <cellStyle name="Calculation 14 4 5 2 2" xfId="42689"/>
    <cellStyle name="Calculation 14 4 5 3" xfId="33044"/>
    <cellStyle name="Calculation 14 4 6" xfId="11751"/>
    <cellStyle name="Calculation 14 4 6 2" xfId="23598"/>
    <cellStyle name="Calculation 14 4 6 2 2" xfId="43426"/>
    <cellStyle name="Calculation 14 4 6 3" xfId="33803"/>
    <cellStyle name="Calculation 14 4 7" xfId="11325"/>
    <cellStyle name="Calculation 14 4 7 2" xfId="23192"/>
    <cellStyle name="Calculation 14 4 7 2 2" xfId="43022"/>
    <cellStyle name="Calculation 14 4 7 3" xfId="33379"/>
    <cellStyle name="Calculation 14 4 8" xfId="11590"/>
    <cellStyle name="Calculation 14 4 8 2" xfId="33643"/>
    <cellStyle name="Calculation 14 4 9" xfId="31095"/>
    <cellStyle name="Calculation 14 5" xfId="8064"/>
    <cellStyle name="Calculation 14 5 2" xfId="13059"/>
    <cellStyle name="Calculation 14 5 2 2" xfId="24852"/>
    <cellStyle name="Calculation 14 5 2 2 2" xfId="44678"/>
    <cellStyle name="Calculation 14 5 2 3" xfId="35109"/>
    <cellStyle name="Calculation 14 5 3" xfId="10240"/>
    <cellStyle name="Calculation 14 5 3 2" xfId="22114"/>
    <cellStyle name="Calculation 14 5 3 2 2" xfId="41946"/>
    <cellStyle name="Calculation 14 5 3 3" xfId="32296"/>
    <cellStyle name="Calculation 14 5 4" xfId="12840"/>
    <cellStyle name="Calculation 14 5 4 2" xfId="24643"/>
    <cellStyle name="Calculation 14 5 4 2 2" xfId="44470"/>
    <cellStyle name="Calculation 14 5 4 3" xfId="34891"/>
    <cellStyle name="Calculation 14 5 5" xfId="10398"/>
    <cellStyle name="Calculation 14 5 5 2" xfId="22272"/>
    <cellStyle name="Calculation 14 5 5 2 2" xfId="42103"/>
    <cellStyle name="Calculation 14 5 5 3" xfId="32453"/>
    <cellStyle name="Calculation 14 5 6" xfId="13211"/>
    <cellStyle name="Calculation 14 5 6 2" xfId="25002"/>
    <cellStyle name="Calculation 14 5 6 2 2" xfId="44828"/>
    <cellStyle name="Calculation 14 5 6 3" xfId="35261"/>
    <cellStyle name="Calculation 14 5 7" xfId="10110"/>
    <cellStyle name="Calculation 14 5 7 2" xfId="21985"/>
    <cellStyle name="Calculation 14 5 7 2 2" xfId="41817"/>
    <cellStyle name="Calculation 14 5 7 3" xfId="32166"/>
    <cellStyle name="Calculation 14 5 8" xfId="12860"/>
    <cellStyle name="Calculation 14 5 8 2" xfId="34911"/>
    <cellStyle name="Calculation 14 5 9" xfId="31178"/>
    <cellStyle name="Calculation 14 6" xfId="10345"/>
    <cellStyle name="Calculation 14 6 2" xfId="22219"/>
    <cellStyle name="Calculation 14 6 2 2" xfId="42050"/>
    <cellStyle name="Calculation 14 6 3" xfId="32400"/>
    <cellStyle name="Calculation 14 7" xfId="11932"/>
    <cellStyle name="Calculation 14 7 2" xfId="23760"/>
    <cellStyle name="Calculation 14 7 2 2" xfId="43588"/>
    <cellStyle name="Calculation 14 7 3" xfId="33984"/>
    <cellStyle name="Calculation 14 8" xfId="11188"/>
    <cellStyle name="Calculation 14 8 2" xfId="23056"/>
    <cellStyle name="Calculation 14 8 2 2" xfId="42886"/>
    <cellStyle name="Calculation 14 8 3" xfId="33242"/>
    <cellStyle name="Calculation 14 9" xfId="13550"/>
    <cellStyle name="Calculation 14 9 2" xfId="25332"/>
    <cellStyle name="Calculation 14 9 2 2" xfId="45158"/>
    <cellStyle name="Calculation 14 9 3" xfId="35600"/>
    <cellStyle name="Calculation 15" xfId="965"/>
    <cellStyle name="Calculation 15 10" xfId="10672"/>
    <cellStyle name="Calculation 15 10 2" xfId="22543"/>
    <cellStyle name="Calculation 15 10 2 2" xfId="42374"/>
    <cellStyle name="Calculation 15 10 3" xfId="32727"/>
    <cellStyle name="Calculation 15 11" xfId="11850"/>
    <cellStyle name="Calculation 15 11 2" xfId="23691"/>
    <cellStyle name="Calculation 15 11 2 2" xfId="43519"/>
    <cellStyle name="Calculation 15 11 3" xfId="33902"/>
    <cellStyle name="Calculation 15 12" xfId="11251"/>
    <cellStyle name="Calculation 15 12 2" xfId="23119"/>
    <cellStyle name="Calculation 15 12 2 2" xfId="42949"/>
    <cellStyle name="Calculation 15 12 3" xfId="33305"/>
    <cellStyle name="Calculation 15 13" xfId="30550"/>
    <cellStyle name="Calculation 15 2" xfId="7030"/>
    <cellStyle name="Calculation 15 2 10" xfId="16608"/>
    <cellStyle name="Calculation 15 2 10 2" xfId="28354"/>
    <cellStyle name="Calculation 15 2 10 2 2" xfId="48180"/>
    <cellStyle name="Calculation 15 2 10 3" xfId="38658"/>
    <cellStyle name="Calculation 15 2 11" xfId="17479"/>
    <cellStyle name="Calculation 15 2 11 2" xfId="29221"/>
    <cellStyle name="Calculation 15 2 11 2 2" xfId="49047"/>
    <cellStyle name="Calculation 15 2 11 3" xfId="39529"/>
    <cellStyle name="Calculation 15 2 12" xfId="30782"/>
    <cellStyle name="Calculation 15 2 2" xfId="7376"/>
    <cellStyle name="Calculation 15 2 2 10" xfId="10985"/>
    <cellStyle name="Calculation 15 2 2 10 2" xfId="22854"/>
    <cellStyle name="Calculation 15 2 2 10 2 2" xfId="42685"/>
    <cellStyle name="Calculation 15 2 2 10 3" xfId="33040"/>
    <cellStyle name="Calculation 15 2 2 11" xfId="30977"/>
    <cellStyle name="Calculation 15 2 2 2" xfId="9019"/>
    <cellStyle name="Calculation 15 2 2 2 2" xfId="13671"/>
    <cellStyle name="Calculation 15 2 2 2 2 2" xfId="25453"/>
    <cellStyle name="Calculation 15 2 2 2 2 2 2" xfId="45279"/>
    <cellStyle name="Calculation 15 2 2 2 2 3" xfId="35721"/>
    <cellStyle name="Calculation 15 2 2 2 3" xfId="14675"/>
    <cellStyle name="Calculation 15 2 2 2 3 2" xfId="26446"/>
    <cellStyle name="Calculation 15 2 2 2 3 2 2" xfId="46272"/>
    <cellStyle name="Calculation 15 2 2 2 3 3" xfId="36725"/>
    <cellStyle name="Calculation 15 2 2 2 4" xfId="15633"/>
    <cellStyle name="Calculation 15 2 2 2 4 2" xfId="27392"/>
    <cellStyle name="Calculation 15 2 2 2 4 2 2" xfId="47218"/>
    <cellStyle name="Calculation 15 2 2 2 4 3" xfId="37683"/>
    <cellStyle name="Calculation 15 2 2 2 5" xfId="16558"/>
    <cellStyle name="Calculation 15 2 2 2 5 2" xfId="28304"/>
    <cellStyle name="Calculation 15 2 2 2 5 2 2" xfId="48130"/>
    <cellStyle name="Calculation 15 2 2 2 5 3" xfId="38608"/>
    <cellStyle name="Calculation 15 2 2 2 6" xfId="17429"/>
    <cellStyle name="Calculation 15 2 2 2 6 2" xfId="29171"/>
    <cellStyle name="Calculation 15 2 2 2 6 2 2" xfId="48997"/>
    <cellStyle name="Calculation 15 2 2 2 6 3" xfId="39479"/>
    <cellStyle name="Calculation 15 2 2 2 7" xfId="18275"/>
    <cellStyle name="Calculation 15 2 2 2 7 2" xfId="29995"/>
    <cellStyle name="Calculation 15 2 2 2 7 2 2" xfId="49821"/>
    <cellStyle name="Calculation 15 2 2 2 7 3" xfId="40325"/>
    <cellStyle name="Calculation 15 2 2 2 8" xfId="19039"/>
    <cellStyle name="Calculation 15 2 2 2 8 2" xfId="41089"/>
    <cellStyle name="Calculation 15 2 2 2 9" xfId="31511"/>
    <cellStyle name="Calculation 15 2 2 3" xfId="9865"/>
    <cellStyle name="Calculation 15 2 2 3 2" xfId="14270"/>
    <cellStyle name="Calculation 15 2 2 3 2 2" xfId="26042"/>
    <cellStyle name="Calculation 15 2 2 3 2 2 2" xfId="45868"/>
    <cellStyle name="Calculation 15 2 2 3 2 3" xfId="36320"/>
    <cellStyle name="Calculation 15 2 2 3 3" xfId="15230"/>
    <cellStyle name="Calculation 15 2 2 3 3 2" xfId="27000"/>
    <cellStyle name="Calculation 15 2 2 3 3 2 2" xfId="46826"/>
    <cellStyle name="Calculation 15 2 2 3 3 3" xfId="37280"/>
    <cellStyle name="Calculation 15 2 2 3 4" xfId="16182"/>
    <cellStyle name="Calculation 15 2 2 3 4 2" xfId="27928"/>
    <cellStyle name="Calculation 15 2 2 3 4 2 2" xfId="47754"/>
    <cellStyle name="Calculation 15 2 2 3 4 3" xfId="38232"/>
    <cellStyle name="Calculation 15 2 2 3 5" xfId="17056"/>
    <cellStyle name="Calculation 15 2 2 3 5 2" xfId="28802"/>
    <cellStyle name="Calculation 15 2 2 3 5 2 2" xfId="48628"/>
    <cellStyle name="Calculation 15 2 2 3 5 3" xfId="39106"/>
    <cellStyle name="Calculation 15 2 2 3 6" xfId="17921"/>
    <cellStyle name="Calculation 15 2 2 3 6 2" xfId="29641"/>
    <cellStyle name="Calculation 15 2 2 3 6 2 2" xfId="49467"/>
    <cellStyle name="Calculation 15 2 2 3 6 3" xfId="39971"/>
    <cellStyle name="Calculation 15 2 2 3 7" xfId="18697"/>
    <cellStyle name="Calculation 15 2 2 3 7 2" xfId="30417"/>
    <cellStyle name="Calculation 15 2 2 3 7 2 2" xfId="50243"/>
    <cellStyle name="Calculation 15 2 2 3 7 3" xfId="40747"/>
    <cellStyle name="Calculation 15 2 2 3 8" xfId="19454"/>
    <cellStyle name="Calculation 15 2 2 3 8 2" xfId="41504"/>
    <cellStyle name="Calculation 15 2 2 3 9" xfId="31929"/>
    <cellStyle name="Calculation 15 2 2 4" xfId="12643"/>
    <cellStyle name="Calculation 15 2 2 4 2" xfId="24456"/>
    <cellStyle name="Calculation 15 2 2 4 2 2" xfId="44283"/>
    <cellStyle name="Calculation 15 2 2 4 3" xfId="34694"/>
    <cellStyle name="Calculation 15 2 2 5" xfId="10556"/>
    <cellStyle name="Calculation 15 2 2 5 2" xfId="22427"/>
    <cellStyle name="Calculation 15 2 2 5 2 2" xfId="42258"/>
    <cellStyle name="Calculation 15 2 2 5 3" xfId="32611"/>
    <cellStyle name="Calculation 15 2 2 6" xfId="13203"/>
    <cellStyle name="Calculation 15 2 2 6 2" xfId="24994"/>
    <cellStyle name="Calculation 15 2 2 6 2 2" xfId="44820"/>
    <cellStyle name="Calculation 15 2 2 6 3" xfId="35253"/>
    <cellStyle name="Calculation 15 2 2 7" xfId="10117"/>
    <cellStyle name="Calculation 15 2 2 7 2" xfId="21992"/>
    <cellStyle name="Calculation 15 2 2 7 2 2" xfId="41824"/>
    <cellStyle name="Calculation 15 2 2 7 3" xfId="32173"/>
    <cellStyle name="Calculation 15 2 2 8" xfId="13353"/>
    <cellStyle name="Calculation 15 2 2 8 2" xfId="25138"/>
    <cellStyle name="Calculation 15 2 2 8 2 2" xfId="44964"/>
    <cellStyle name="Calculation 15 2 2 8 3" xfId="35403"/>
    <cellStyle name="Calculation 15 2 2 9" xfId="12166"/>
    <cellStyle name="Calculation 15 2 2 9 2" xfId="23990"/>
    <cellStyle name="Calculation 15 2 2 9 2 2" xfId="43817"/>
    <cellStyle name="Calculation 15 2 2 9 3" xfId="34217"/>
    <cellStyle name="Calculation 15 2 3" xfId="8675"/>
    <cellStyle name="Calculation 15 2 3 2" xfId="13417"/>
    <cellStyle name="Calculation 15 2 3 2 2" xfId="25202"/>
    <cellStyle name="Calculation 15 2 3 2 2 2" xfId="45028"/>
    <cellStyle name="Calculation 15 2 3 2 3" xfId="35467"/>
    <cellStyle name="Calculation 15 2 3 3" xfId="14437"/>
    <cellStyle name="Calculation 15 2 3 3 2" xfId="26209"/>
    <cellStyle name="Calculation 15 2 3 3 2 2" xfId="46035"/>
    <cellStyle name="Calculation 15 2 3 3 3" xfId="36487"/>
    <cellStyle name="Calculation 15 2 3 4" xfId="15397"/>
    <cellStyle name="Calculation 15 2 3 4 2" xfId="27165"/>
    <cellStyle name="Calculation 15 2 3 4 2 2" xfId="46991"/>
    <cellStyle name="Calculation 15 2 3 4 3" xfId="37447"/>
    <cellStyle name="Calculation 15 2 3 5" xfId="16346"/>
    <cellStyle name="Calculation 15 2 3 5 2" xfId="28092"/>
    <cellStyle name="Calculation 15 2 3 5 2 2" xfId="47918"/>
    <cellStyle name="Calculation 15 2 3 5 3" xfId="38396"/>
    <cellStyle name="Calculation 15 2 3 6" xfId="17219"/>
    <cellStyle name="Calculation 15 2 3 6 2" xfId="28965"/>
    <cellStyle name="Calculation 15 2 3 6 2 2" xfId="48791"/>
    <cellStyle name="Calculation 15 2 3 6 3" xfId="39269"/>
    <cellStyle name="Calculation 15 2 3 7" xfId="18084"/>
    <cellStyle name="Calculation 15 2 3 7 2" xfId="29804"/>
    <cellStyle name="Calculation 15 2 3 7 2 2" xfId="49630"/>
    <cellStyle name="Calculation 15 2 3 7 3" xfId="40134"/>
    <cellStyle name="Calculation 15 2 3 8" xfId="18860"/>
    <cellStyle name="Calculation 15 2 3 8 2" xfId="40910"/>
    <cellStyle name="Calculation 15 2 3 9" xfId="31316"/>
    <cellStyle name="Calculation 15 2 4" xfId="9686"/>
    <cellStyle name="Calculation 15 2 4 2" xfId="14091"/>
    <cellStyle name="Calculation 15 2 4 2 2" xfId="25863"/>
    <cellStyle name="Calculation 15 2 4 2 2 2" xfId="45689"/>
    <cellStyle name="Calculation 15 2 4 2 3" xfId="36141"/>
    <cellStyle name="Calculation 15 2 4 3" xfId="15051"/>
    <cellStyle name="Calculation 15 2 4 3 2" xfId="26821"/>
    <cellStyle name="Calculation 15 2 4 3 2 2" xfId="46647"/>
    <cellStyle name="Calculation 15 2 4 3 3" xfId="37101"/>
    <cellStyle name="Calculation 15 2 4 4" xfId="16003"/>
    <cellStyle name="Calculation 15 2 4 4 2" xfId="27749"/>
    <cellStyle name="Calculation 15 2 4 4 2 2" xfId="47575"/>
    <cellStyle name="Calculation 15 2 4 4 3" xfId="38053"/>
    <cellStyle name="Calculation 15 2 4 5" xfId="16877"/>
    <cellStyle name="Calculation 15 2 4 5 2" xfId="28623"/>
    <cellStyle name="Calculation 15 2 4 5 2 2" xfId="48449"/>
    <cellStyle name="Calculation 15 2 4 5 3" xfId="38927"/>
    <cellStyle name="Calculation 15 2 4 6" xfId="17742"/>
    <cellStyle name="Calculation 15 2 4 6 2" xfId="29462"/>
    <cellStyle name="Calculation 15 2 4 6 2 2" xfId="49288"/>
    <cellStyle name="Calculation 15 2 4 6 3" xfId="39792"/>
    <cellStyle name="Calculation 15 2 4 7" xfId="18518"/>
    <cellStyle name="Calculation 15 2 4 7 2" xfId="30238"/>
    <cellStyle name="Calculation 15 2 4 7 2 2" xfId="50064"/>
    <cellStyle name="Calculation 15 2 4 7 3" xfId="40568"/>
    <cellStyle name="Calculation 15 2 4 8" xfId="19275"/>
    <cellStyle name="Calculation 15 2 4 8 2" xfId="41325"/>
    <cellStyle name="Calculation 15 2 4 9" xfId="31750"/>
    <cellStyle name="Calculation 15 2 5" xfId="12388"/>
    <cellStyle name="Calculation 15 2 5 2" xfId="24204"/>
    <cellStyle name="Calculation 15 2 5 2 2" xfId="44031"/>
    <cellStyle name="Calculation 15 2 5 3" xfId="34439"/>
    <cellStyle name="Calculation 15 2 6" xfId="10795"/>
    <cellStyle name="Calculation 15 2 6 2" xfId="22666"/>
    <cellStyle name="Calculation 15 2 6 2 2" xfId="42497"/>
    <cellStyle name="Calculation 15 2 6 3" xfId="32850"/>
    <cellStyle name="Calculation 15 2 7" xfId="13778"/>
    <cellStyle name="Calculation 15 2 7 2" xfId="25553"/>
    <cellStyle name="Calculation 15 2 7 2 2" xfId="45379"/>
    <cellStyle name="Calculation 15 2 7 3" xfId="35828"/>
    <cellStyle name="Calculation 15 2 8" xfId="14756"/>
    <cellStyle name="Calculation 15 2 8 2" xfId="26526"/>
    <cellStyle name="Calculation 15 2 8 2 2" xfId="46352"/>
    <cellStyle name="Calculation 15 2 8 3" xfId="36806"/>
    <cellStyle name="Calculation 15 2 9" xfId="15709"/>
    <cellStyle name="Calculation 15 2 9 2" xfId="27463"/>
    <cellStyle name="Calculation 15 2 9 2 2" xfId="47289"/>
    <cellStyle name="Calculation 15 2 9 3" xfId="37759"/>
    <cellStyle name="Calculation 15 3" xfId="7128"/>
    <cellStyle name="Calculation 15 3 10" xfId="15750"/>
    <cellStyle name="Calculation 15 3 10 2" xfId="27504"/>
    <cellStyle name="Calculation 15 3 10 2 2" xfId="47330"/>
    <cellStyle name="Calculation 15 3 10 3" xfId="37800"/>
    <cellStyle name="Calculation 15 3 11" xfId="30849"/>
    <cellStyle name="Calculation 15 3 2" xfId="8771"/>
    <cellStyle name="Calculation 15 3 2 2" xfId="13494"/>
    <cellStyle name="Calculation 15 3 2 2 2" xfId="25276"/>
    <cellStyle name="Calculation 15 3 2 2 2 2" xfId="45102"/>
    <cellStyle name="Calculation 15 3 2 2 3" xfId="35544"/>
    <cellStyle name="Calculation 15 3 2 3" xfId="14508"/>
    <cellStyle name="Calculation 15 3 2 3 2" xfId="26280"/>
    <cellStyle name="Calculation 15 3 2 3 2 2" xfId="46106"/>
    <cellStyle name="Calculation 15 3 2 3 3" xfId="36558"/>
    <cellStyle name="Calculation 15 3 2 4" xfId="15468"/>
    <cellStyle name="Calculation 15 3 2 4 2" xfId="27236"/>
    <cellStyle name="Calculation 15 3 2 4 2 2" xfId="47062"/>
    <cellStyle name="Calculation 15 3 2 4 3" xfId="37518"/>
    <cellStyle name="Calculation 15 3 2 5" xfId="16412"/>
    <cellStyle name="Calculation 15 3 2 5 2" xfId="28158"/>
    <cellStyle name="Calculation 15 3 2 5 2 2" xfId="47984"/>
    <cellStyle name="Calculation 15 3 2 5 3" xfId="38462"/>
    <cellStyle name="Calculation 15 3 2 6" xfId="17285"/>
    <cellStyle name="Calculation 15 3 2 6 2" xfId="29031"/>
    <cellStyle name="Calculation 15 3 2 6 2 2" xfId="48857"/>
    <cellStyle name="Calculation 15 3 2 6 3" xfId="39335"/>
    <cellStyle name="Calculation 15 3 2 7" xfId="18150"/>
    <cellStyle name="Calculation 15 3 2 7 2" xfId="29870"/>
    <cellStyle name="Calculation 15 3 2 7 2 2" xfId="49696"/>
    <cellStyle name="Calculation 15 3 2 7 3" xfId="40200"/>
    <cellStyle name="Calculation 15 3 2 8" xfId="18925"/>
    <cellStyle name="Calculation 15 3 2 8 2" xfId="40975"/>
    <cellStyle name="Calculation 15 3 2 9" xfId="31383"/>
    <cellStyle name="Calculation 15 3 3" xfId="9751"/>
    <cellStyle name="Calculation 15 3 3 2" xfId="14156"/>
    <cellStyle name="Calculation 15 3 3 2 2" xfId="25928"/>
    <cellStyle name="Calculation 15 3 3 2 2 2" xfId="45754"/>
    <cellStyle name="Calculation 15 3 3 2 3" xfId="36206"/>
    <cellStyle name="Calculation 15 3 3 3" xfId="15116"/>
    <cellStyle name="Calculation 15 3 3 3 2" xfId="26886"/>
    <cellStyle name="Calculation 15 3 3 3 2 2" xfId="46712"/>
    <cellStyle name="Calculation 15 3 3 3 3" xfId="37166"/>
    <cellStyle name="Calculation 15 3 3 4" xfId="16068"/>
    <cellStyle name="Calculation 15 3 3 4 2" xfId="27814"/>
    <cellStyle name="Calculation 15 3 3 4 2 2" xfId="47640"/>
    <cellStyle name="Calculation 15 3 3 4 3" xfId="38118"/>
    <cellStyle name="Calculation 15 3 3 5" xfId="16942"/>
    <cellStyle name="Calculation 15 3 3 5 2" xfId="28688"/>
    <cellStyle name="Calculation 15 3 3 5 2 2" xfId="48514"/>
    <cellStyle name="Calculation 15 3 3 5 3" xfId="38992"/>
    <cellStyle name="Calculation 15 3 3 6" xfId="17807"/>
    <cellStyle name="Calculation 15 3 3 6 2" xfId="29527"/>
    <cellStyle name="Calculation 15 3 3 6 2 2" xfId="49353"/>
    <cellStyle name="Calculation 15 3 3 6 3" xfId="39857"/>
    <cellStyle name="Calculation 15 3 3 7" xfId="18583"/>
    <cellStyle name="Calculation 15 3 3 7 2" xfId="30303"/>
    <cellStyle name="Calculation 15 3 3 7 2 2" xfId="50129"/>
    <cellStyle name="Calculation 15 3 3 7 3" xfId="40633"/>
    <cellStyle name="Calculation 15 3 3 8" xfId="19340"/>
    <cellStyle name="Calculation 15 3 3 8 2" xfId="41390"/>
    <cellStyle name="Calculation 15 3 3 9" xfId="31815"/>
    <cellStyle name="Calculation 15 3 4" xfId="12467"/>
    <cellStyle name="Calculation 15 3 4 2" xfId="24282"/>
    <cellStyle name="Calculation 15 3 4 2 2" xfId="44109"/>
    <cellStyle name="Calculation 15 3 4 3" xfId="34518"/>
    <cellStyle name="Calculation 15 3 5" xfId="10721"/>
    <cellStyle name="Calculation 15 3 5 2" xfId="22592"/>
    <cellStyle name="Calculation 15 3 5 2 2" xfId="42423"/>
    <cellStyle name="Calculation 15 3 5 3" xfId="32776"/>
    <cellStyle name="Calculation 15 3 6" xfId="12769"/>
    <cellStyle name="Calculation 15 3 6 2" xfId="24577"/>
    <cellStyle name="Calculation 15 3 6 2 2" xfId="44404"/>
    <cellStyle name="Calculation 15 3 6 3" xfId="34820"/>
    <cellStyle name="Calculation 15 3 7" xfId="10454"/>
    <cellStyle name="Calculation 15 3 7 2" xfId="22328"/>
    <cellStyle name="Calculation 15 3 7 2 2" xfId="42159"/>
    <cellStyle name="Calculation 15 3 7 3" xfId="32509"/>
    <cellStyle name="Calculation 15 3 8" xfId="13827"/>
    <cellStyle name="Calculation 15 3 8 2" xfId="25602"/>
    <cellStyle name="Calculation 15 3 8 2 2" xfId="45428"/>
    <cellStyle name="Calculation 15 3 8 3" xfId="35877"/>
    <cellStyle name="Calculation 15 3 9" xfId="14798"/>
    <cellStyle name="Calculation 15 3 9 2" xfId="26568"/>
    <cellStyle name="Calculation 15 3 9 2 2" xfId="46394"/>
    <cellStyle name="Calculation 15 3 9 3" xfId="36848"/>
    <cellStyle name="Calculation 15 4" xfId="7932"/>
    <cellStyle name="Calculation 15 4 2" xfId="12961"/>
    <cellStyle name="Calculation 15 4 2 2" xfId="24756"/>
    <cellStyle name="Calculation 15 4 2 2 2" xfId="44583"/>
    <cellStyle name="Calculation 15 4 2 3" xfId="35012"/>
    <cellStyle name="Calculation 15 4 3" xfId="10330"/>
    <cellStyle name="Calculation 15 4 3 2" xfId="22204"/>
    <cellStyle name="Calculation 15 4 3 2 2" xfId="42035"/>
    <cellStyle name="Calculation 15 4 3 3" xfId="32385"/>
    <cellStyle name="Calculation 15 4 4" xfId="12153"/>
    <cellStyle name="Calculation 15 4 4 2" xfId="23978"/>
    <cellStyle name="Calculation 15 4 4 2 2" xfId="43805"/>
    <cellStyle name="Calculation 15 4 4 3" xfId="34204"/>
    <cellStyle name="Calculation 15 4 5" xfId="10994"/>
    <cellStyle name="Calculation 15 4 5 2" xfId="22863"/>
    <cellStyle name="Calculation 15 4 5 2 2" xfId="42694"/>
    <cellStyle name="Calculation 15 4 5 3" xfId="33049"/>
    <cellStyle name="Calculation 15 4 6" xfId="11746"/>
    <cellStyle name="Calculation 15 4 6 2" xfId="23593"/>
    <cellStyle name="Calculation 15 4 6 2 2" xfId="43421"/>
    <cellStyle name="Calculation 15 4 6 3" xfId="33798"/>
    <cellStyle name="Calculation 15 4 7" xfId="11329"/>
    <cellStyle name="Calculation 15 4 7 2" xfId="23196"/>
    <cellStyle name="Calculation 15 4 7 2 2" xfId="43026"/>
    <cellStyle name="Calculation 15 4 7 3" xfId="33383"/>
    <cellStyle name="Calculation 15 4 8" xfId="13730"/>
    <cellStyle name="Calculation 15 4 8 2" xfId="35780"/>
    <cellStyle name="Calculation 15 4 9" xfId="31096"/>
    <cellStyle name="Calculation 15 5" xfId="8063"/>
    <cellStyle name="Calculation 15 5 2" xfId="13058"/>
    <cellStyle name="Calculation 15 5 2 2" xfId="24851"/>
    <cellStyle name="Calculation 15 5 2 2 2" xfId="44677"/>
    <cellStyle name="Calculation 15 5 2 3" xfId="35108"/>
    <cellStyle name="Calculation 15 5 3" xfId="10241"/>
    <cellStyle name="Calculation 15 5 3 2" xfId="22115"/>
    <cellStyle name="Calculation 15 5 3 2 2" xfId="41947"/>
    <cellStyle name="Calculation 15 5 3 3" xfId="32297"/>
    <cellStyle name="Calculation 15 5 4" xfId="12304"/>
    <cellStyle name="Calculation 15 5 4 2" xfId="24123"/>
    <cellStyle name="Calculation 15 5 4 2 2" xfId="43950"/>
    <cellStyle name="Calculation 15 5 4 3" xfId="34355"/>
    <cellStyle name="Calculation 15 5 5" xfId="10872"/>
    <cellStyle name="Calculation 15 5 5 2" xfId="22743"/>
    <cellStyle name="Calculation 15 5 5 2 2" xfId="42574"/>
    <cellStyle name="Calculation 15 5 5 3" xfId="32927"/>
    <cellStyle name="Calculation 15 5 6" xfId="13067"/>
    <cellStyle name="Calculation 15 5 6 2" xfId="24860"/>
    <cellStyle name="Calculation 15 5 6 2 2" xfId="44686"/>
    <cellStyle name="Calculation 15 5 6 3" xfId="35117"/>
    <cellStyle name="Calculation 15 5 7" xfId="10234"/>
    <cellStyle name="Calculation 15 5 7 2" xfId="22108"/>
    <cellStyle name="Calculation 15 5 7 2 2" xfId="41940"/>
    <cellStyle name="Calculation 15 5 7 3" xfId="32290"/>
    <cellStyle name="Calculation 15 5 8" xfId="13331"/>
    <cellStyle name="Calculation 15 5 8 2" xfId="35381"/>
    <cellStyle name="Calculation 15 5 9" xfId="31177"/>
    <cellStyle name="Calculation 15 6" xfId="10346"/>
    <cellStyle name="Calculation 15 6 2" xfId="22220"/>
    <cellStyle name="Calculation 15 6 2 2" xfId="42051"/>
    <cellStyle name="Calculation 15 6 3" xfId="32401"/>
    <cellStyle name="Calculation 15 7" xfId="11931"/>
    <cellStyle name="Calculation 15 7 2" xfId="23759"/>
    <cellStyle name="Calculation 15 7 2 2" xfId="43587"/>
    <cellStyle name="Calculation 15 7 3" xfId="33983"/>
    <cellStyle name="Calculation 15 8" xfId="11189"/>
    <cellStyle name="Calculation 15 8 2" xfId="23057"/>
    <cellStyle name="Calculation 15 8 2 2" xfId="42887"/>
    <cellStyle name="Calculation 15 8 3" xfId="33243"/>
    <cellStyle name="Calculation 15 9" xfId="12519"/>
    <cellStyle name="Calculation 15 9 2" xfId="24334"/>
    <cellStyle name="Calculation 15 9 2 2" xfId="44161"/>
    <cellStyle name="Calculation 15 9 3" xfId="34570"/>
    <cellStyle name="Calculation 16" xfId="966"/>
    <cellStyle name="Calculation 16 10" xfId="11705"/>
    <cellStyle name="Calculation 16 10 2" xfId="23558"/>
    <cellStyle name="Calculation 16 10 2 2" xfId="43387"/>
    <cellStyle name="Calculation 16 10 3" xfId="33758"/>
    <cellStyle name="Calculation 16 11" xfId="11352"/>
    <cellStyle name="Calculation 16 11 2" xfId="23217"/>
    <cellStyle name="Calculation 16 11 2 2" xfId="43046"/>
    <cellStyle name="Calculation 16 11 3" xfId="33405"/>
    <cellStyle name="Calculation 16 12" xfId="12698"/>
    <cellStyle name="Calculation 16 12 2" xfId="24511"/>
    <cellStyle name="Calculation 16 12 2 2" xfId="44338"/>
    <cellStyle name="Calculation 16 12 3" xfId="34749"/>
    <cellStyle name="Calculation 16 13" xfId="30551"/>
    <cellStyle name="Calculation 16 2" xfId="7029"/>
    <cellStyle name="Calculation 16 2 10" xfId="11201"/>
    <cellStyle name="Calculation 16 2 10 2" xfId="23069"/>
    <cellStyle name="Calculation 16 2 10 2 2" xfId="42899"/>
    <cellStyle name="Calculation 16 2 10 3" xfId="33255"/>
    <cellStyle name="Calculation 16 2 11" xfId="13036"/>
    <cellStyle name="Calculation 16 2 11 2" xfId="24829"/>
    <cellStyle name="Calculation 16 2 11 2 2" xfId="44655"/>
    <cellStyle name="Calculation 16 2 11 3" xfId="35086"/>
    <cellStyle name="Calculation 16 2 12" xfId="30781"/>
    <cellStyle name="Calculation 16 2 2" xfId="7377"/>
    <cellStyle name="Calculation 16 2 2 10" xfId="12160"/>
    <cellStyle name="Calculation 16 2 2 10 2" xfId="23985"/>
    <cellStyle name="Calculation 16 2 2 10 2 2" xfId="43812"/>
    <cellStyle name="Calculation 16 2 2 10 3" xfId="34211"/>
    <cellStyle name="Calculation 16 2 2 11" xfId="30978"/>
    <cellStyle name="Calculation 16 2 2 2" xfId="9020"/>
    <cellStyle name="Calculation 16 2 2 2 2" xfId="13672"/>
    <cellStyle name="Calculation 16 2 2 2 2 2" xfId="25454"/>
    <cellStyle name="Calculation 16 2 2 2 2 2 2" xfId="45280"/>
    <cellStyle name="Calculation 16 2 2 2 2 3" xfId="35722"/>
    <cellStyle name="Calculation 16 2 2 2 3" xfId="14676"/>
    <cellStyle name="Calculation 16 2 2 2 3 2" xfId="26447"/>
    <cellStyle name="Calculation 16 2 2 2 3 2 2" xfId="46273"/>
    <cellStyle name="Calculation 16 2 2 2 3 3" xfId="36726"/>
    <cellStyle name="Calculation 16 2 2 2 4" xfId="15634"/>
    <cellStyle name="Calculation 16 2 2 2 4 2" xfId="27393"/>
    <cellStyle name="Calculation 16 2 2 2 4 2 2" xfId="47219"/>
    <cellStyle name="Calculation 16 2 2 2 4 3" xfId="37684"/>
    <cellStyle name="Calculation 16 2 2 2 5" xfId="16559"/>
    <cellStyle name="Calculation 16 2 2 2 5 2" xfId="28305"/>
    <cellStyle name="Calculation 16 2 2 2 5 2 2" xfId="48131"/>
    <cellStyle name="Calculation 16 2 2 2 5 3" xfId="38609"/>
    <cellStyle name="Calculation 16 2 2 2 6" xfId="17430"/>
    <cellStyle name="Calculation 16 2 2 2 6 2" xfId="29172"/>
    <cellStyle name="Calculation 16 2 2 2 6 2 2" xfId="48998"/>
    <cellStyle name="Calculation 16 2 2 2 6 3" xfId="39480"/>
    <cellStyle name="Calculation 16 2 2 2 7" xfId="18276"/>
    <cellStyle name="Calculation 16 2 2 2 7 2" xfId="29996"/>
    <cellStyle name="Calculation 16 2 2 2 7 2 2" xfId="49822"/>
    <cellStyle name="Calculation 16 2 2 2 7 3" xfId="40326"/>
    <cellStyle name="Calculation 16 2 2 2 8" xfId="19040"/>
    <cellStyle name="Calculation 16 2 2 2 8 2" xfId="41090"/>
    <cellStyle name="Calculation 16 2 2 2 9" xfId="31512"/>
    <cellStyle name="Calculation 16 2 2 3" xfId="9866"/>
    <cellStyle name="Calculation 16 2 2 3 2" xfId="14271"/>
    <cellStyle name="Calculation 16 2 2 3 2 2" xfId="26043"/>
    <cellStyle name="Calculation 16 2 2 3 2 2 2" xfId="45869"/>
    <cellStyle name="Calculation 16 2 2 3 2 3" xfId="36321"/>
    <cellStyle name="Calculation 16 2 2 3 3" xfId="15231"/>
    <cellStyle name="Calculation 16 2 2 3 3 2" xfId="27001"/>
    <cellStyle name="Calculation 16 2 2 3 3 2 2" xfId="46827"/>
    <cellStyle name="Calculation 16 2 2 3 3 3" xfId="37281"/>
    <cellStyle name="Calculation 16 2 2 3 4" xfId="16183"/>
    <cellStyle name="Calculation 16 2 2 3 4 2" xfId="27929"/>
    <cellStyle name="Calculation 16 2 2 3 4 2 2" xfId="47755"/>
    <cellStyle name="Calculation 16 2 2 3 4 3" xfId="38233"/>
    <cellStyle name="Calculation 16 2 2 3 5" xfId="17057"/>
    <cellStyle name="Calculation 16 2 2 3 5 2" xfId="28803"/>
    <cellStyle name="Calculation 16 2 2 3 5 2 2" xfId="48629"/>
    <cellStyle name="Calculation 16 2 2 3 5 3" xfId="39107"/>
    <cellStyle name="Calculation 16 2 2 3 6" xfId="17922"/>
    <cellStyle name="Calculation 16 2 2 3 6 2" xfId="29642"/>
    <cellStyle name="Calculation 16 2 2 3 6 2 2" xfId="49468"/>
    <cellStyle name="Calculation 16 2 2 3 6 3" xfId="39972"/>
    <cellStyle name="Calculation 16 2 2 3 7" xfId="18698"/>
    <cellStyle name="Calculation 16 2 2 3 7 2" xfId="30418"/>
    <cellStyle name="Calculation 16 2 2 3 7 2 2" xfId="50244"/>
    <cellStyle name="Calculation 16 2 2 3 7 3" xfId="40748"/>
    <cellStyle name="Calculation 16 2 2 3 8" xfId="19455"/>
    <cellStyle name="Calculation 16 2 2 3 8 2" xfId="41505"/>
    <cellStyle name="Calculation 16 2 2 3 9" xfId="31930"/>
    <cellStyle name="Calculation 16 2 2 4" xfId="12644"/>
    <cellStyle name="Calculation 16 2 2 4 2" xfId="24457"/>
    <cellStyle name="Calculation 16 2 2 4 2 2" xfId="44284"/>
    <cellStyle name="Calculation 16 2 2 4 3" xfId="34695"/>
    <cellStyle name="Calculation 16 2 2 5" xfId="10555"/>
    <cellStyle name="Calculation 16 2 2 5 2" xfId="22426"/>
    <cellStyle name="Calculation 16 2 2 5 2 2" xfId="42257"/>
    <cellStyle name="Calculation 16 2 2 5 3" xfId="32610"/>
    <cellStyle name="Calculation 16 2 2 6" xfId="12539"/>
    <cellStyle name="Calculation 16 2 2 6 2" xfId="24354"/>
    <cellStyle name="Calculation 16 2 2 6 2 2" xfId="44181"/>
    <cellStyle name="Calculation 16 2 2 6 3" xfId="34590"/>
    <cellStyle name="Calculation 16 2 2 7" xfId="10654"/>
    <cellStyle name="Calculation 16 2 2 7 2" xfId="22525"/>
    <cellStyle name="Calculation 16 2 2 7 2 2" xfId="42356"/>
    <cellStyle name="Calculation 16 2 2 7 3" xfId="32709"/>
    <cellStyle name="Calculation 16 2 2 8" xfId="12782"/>
    <cellStyle name="Calculation 16 2 2 8 2" xfId="24589"/>
    <cellStyle name="Calculation 16 2 2 8 2 2" xfId="44416"/>
    <cellStyle name="Calculation 16 2 2 8 3" xfId="34833"/>
    <cellStyle name="Calculation 16 2 2 9" xfId="10444"/>
    <cellStyle name="Calculation 16 2 2 9 2" xfId="22318"/>
    <cellStyle name="Calculation 16 2 2 9 2 2" xfId="42149"/>
    <cellStyle name="Calculation 16 2 2 9 3" xfId="32499"/>
    <cellStyle name="Calculation 16 2 3" xfId="8674"/>
    <cellStyle name="Calculation 16 2 3 2" xfId="13416"/>
    <cellStyle name="Calculation 16 2 3 2 2" xfId="25201"/>
    <cellStyle name="Calculation 16 2 3 2 2 2" xfId="45027"/>
    <cellStyle name="Calculation 16 2 3 2 3" xfId="35466"/>
    <cellStyle name="Calculation 16 2 3 3" xfId="14436"/>
    <cellStyle name="Calculation 16 2 3 3 2" xfId="26208"/>
    <cellStyle name="Calculation 16 2 3 3 2 2" xfId="46034"/>
    <cellStyle name="Calculation 16 2 3 3 3" xfId="36486"/>
    <cellStyle name="Calculation 16 2 3 4" xfId="15396"/>
    <cellStyle name="Calculation 16 2 3 4 2" xfId="27164"/>
    <cellStyle name="Calculation 16 2 3 4 2 2" xfId="46990"/>
    <cellStyle name="Calculation 16 2 3 4 3" xfId="37446"/>
    <cellStyle name="Calculation 16 2 3 5" xfId="16345"/>
    <cellStyle name="Calculation 16 2 3 5 2" xfId="28091"/>
    <cellStyle name="Calculation 16 2 3 5 2 2" xfId="47917"/>
    <cellStyle name="Calculation 16 2 3 5 3" xfId="38395"/>
    <cellStyle name="Calculation 16 2 3 6" xfId="17218"/>
    <cellStyle name="Calculation 16 2 3 6 2" xfId="28964"/>
    <cellStyle name="Calculation 16 2 3 6 2 2" xfId="48790"/>
    <cellStyle name="Calculation 16 2 3 6 3" xfId="39268"/>
    <cellStyle name="Calculation 16 2 3 7" xfId="18083"/>
    <cellStyle name="Calculation 16 2 3 7 2" xfId="29803"/>
    <cellStyle name="Calculation 16 2 3 7 2 2" xfId="49629"/>
    <cellStyle name="Calculation 16 2 3 7 3" xfId="40133"/>
    <cellStyle name="Calculation 16 2 3 8" xfId="18859"/>
    <cellStyle name="Calculation 16 2 3 8 2" xfId="40909"/>
    <cellStyle name="Calculation 16 2 3 9" xfId="31315"/>
    <cellStyle name="Calculation 16 2 4" xfId="9685"/>
    <cellStyle name="Calculation 16 2 4 2" xfId="14090"/>
    <cellStyle name="Calculation 16 2 4 2 2" xfId="25862"/>
    <cellStyle name="Calculation 16 2 4 2 2 2" xfId="45688"/>
    <cellStyle name="Calculation 16 2 4 2 3" xfId="36140"/>
    <cellStyle name="Calculation 16 2 4 3" xfId="15050"/>
    <cellStyle name="Calculation 16 2 4 3 2" xfId="26820"/>
    <cellStyle name="Calculation 16 2 4 3 2 2" xfId="46646"/>
    <cellStyle name="Calculation 16 2 4 3 3" xfId="37100"/>
    <cellStyle name="Calculation 16 2 4 4" xfId="16002"/>
    <cellStyle name="Calculation 16 2 4 4 2" xfId="27748"/>
    <cellStyle name="Calculation 16 2 4 4 2 2" xfId="47574"/>
    <cellStyle name="Calculation 16 2 4 4 3" xfId="38052"/>
    <cellStyle name="Calculation 16 2 4 5" xfId="16876"/>
    <cellStyle name="Calculation 16 2 4 5 2" xfId="28622"/>
    <cellStyle name="Calculation 16 2 4 5 2 2" xfId="48448"/>
    <cellStyle name="Calculation 16 2 4 5 3" xfId="38926"/>
    <cellStyle name="Calculation 16 2 4 6" xfId="17741"/>
    <cellStyle name="Calculation 16 2 4 6 2" xfId="29461"/>
    <cellStyle name="Calculation 16 2 4 6 2 2" xfId="49287"/>
    <cellStyle name="Calculation 16 2 4 6 3" xfId="39791"/>
    <cellStyle name="Calculation 16 2 4 7" xfId="18517"/>
    <cellStyle name="Calculation 16 2 4 7 2" xfId="30237"/>
    <cellStyle name="Calculation 16 2 4 7 2 2" xfId="50063"/>
    <cellStyle name="Calculation 16 2 4 7 3" xfId="40567"/>
    <cellStyle name="Calculation 16 2 4 8" xfId="19274"/>
    <cellStyle name="Calculation 16 2 4 8 2" xfId="41324"/>
    <cellStyle name="Calculation 16 2 4 9" xfId="31749"/>
    <cellStyle name="Calculation 16 2 5" xfId="12387"/>
    <cellStyle name="Calculation 16 2 5 2" xfId="24203"/>
    <cellStyle name="Calculation 16 2 5 2 2" xfId="44030"/>
    <cellStyle name="Calculation 16 2 5 3" xfId="34438"/>
    <cellStyle name="Calculation 16 2 6" xfId="10796"/>
    <cellStyle name="Calculation 16 2 6 2" xfId="22667"/>
    <cellStyle name="Calculation 16 2 6 2 2" xfId="42498"/>
    <cellStyle name="Calculation 16 2 6 3" xfId="32851"/>
    <cellStyle name="Calculation 16 2 7" xfId="12756"/>
    <cellStyle name="Calculation 16 2 7 2" xfId="24564"/>
    <cellStyle name="Calculation 16 2 7 2 2" xfId="44391"/>
    <cellStyle name="Calculation 16 2 7 3" xfId="34807"/>
    <cellStyle name="Calculation 16 2 8" xfId="10466"/>
    <cellStyle name="Calculation 16 2 8 2" xfId="22340"/>
    <cellStyle name="Calculation 16 2 8 2 2" xfId="42171"/>
    <cellStyle name="Calculation 16 2 8 3" xfId="32521"/>
    <cellStyle name="Calculation 16 2 9" xfId="11914"/>
    <cellStyle name="Calculation 16 2 9 2" xfId="23746"/>
    <cellStyle name="Calculation 16 2 9 2 2" xfId="43574"/>
    <cellStyle name="Calculation 16 2 9 3" xfId="33966"/>
    <cellStyle name="Calculation 16 3" xfId="7129"/>
    <cellStyle name="Calculation 16 3 10" xfId="17491"/>
    <cellStyle name="Calculation 16 3 10 2" xfId="29233"/>
    <cellStyle name="Calculation 16 3 10 2 2" xfId="49059"/>
    <cellStyle name="Calculation 16 3 10 3" xfId="39541"/>
    <cellStyle name="Calculation 16 3 11" xfId="30850"/>
    <cellStyle name="Calculation 16 3 2" xfId="8772"/>
    <cellStyle name="Calculation 16 3 2 2" xfId="13495"/>
    <cellStyle name="Calculation 16 3 2 2 2" xfId="25277"/>
    <cellStyle name="Calculation 16 3 2 2 2 2" xfId="45103"/>
    <cellStyle name="Calculation 16 3 2 2 3" xfId="35545"/>
    <cellStyle name="Calculation 16 3 2 3" xfId="14509"/>
    <cellStyle name="Calculation 16 3 2 3 2" xfId="26281"/>
    <cellStyle name="Calculation 16 3 2 3 2 2" xfId="46107"/>
    <cellStyle name="Calculation 16 3 2 3 3" xfId="36559"/>
    <cellStyle name="Calculation 16 3 2 4" xfId="15469"/>
    <cellStyle name="Calculation 16 3 2 4 2" xfId="27237"/>
    <cellStyle name="Calculation 16 3 2 4 2 2" xfId="47063"/>
    <cellStyle name="Calculation 16 3 2 4 3" xfId="37519"/>
    <cellStyle name="Calculation 16 3 2 5" xfId="16413"/>
    <cellStyle name="Calculation 16 3 2 5 2" xfId="28159"/>
    <cellStyle name="Calculation 16 3 2 5 2 2" xfId="47985"/>
    <cellStyle name="Calculation 16 3 2 5 3" xfId="38463"/>
    <cellStyle name="Calculation 16 3 2 6" xfId="17286"/>
    <cellStyle name="Calculation 16 3 2 6 2" xfId="29032"/>
    <cellStyle name="Calculation 16 3 2 6 2 2" xfId="48858"/>
    <cellStyle name="Calculation 16 3 2 6 3" xfId="39336"/>
    <cellStyle name="Calculation 16 3 2 7" xfId="18151"/>
    <cellStyle name="Calculation 16 3 2 7 2" xfId="29871"/>
    <cellStyle name="Calculation 16 3 2 7 2 2" xfId="49697"/>
    <cellStyle name="Calculation 16 3 2 7 3" xfId="40201"/>
    <cellStyle name="Calculation 16 3 2 8" xfId="18926"/>
    <cellStyle name="Calculation 16 3 2 8 2" xfId="40976"/>
    <cellStyle name="Calculation 16 3 2 9" xfId="31384"/>
    <cellStyle name="Calculation 16 3 3" xfId="9752"/>
    <cellStyle name="Calculation 16 3 3 2" xfId="14157"/>
    <cellStyle name="Calculation 16 3 3 2 2" xfId="25929"/>
    <cellStyle name="Calculation 16 3 3 2 2 2" xfId="45755"/>
    <cellStyle name="Calculation 16 3 3 2 3" xfId="36207"/>
    <cellStyle name="Calculation 16 3 3 3" xfId="15117"/>
    <cellStyle name="Calculation 16 3 3 3 2" xfId="26887"/>
    <cellStyle name="Calculation 16 3 3 3 2 2" xfId="46713"/>
    <cellStyle name="Calculation 16 3 3 3 3" xfId="37167"/>
    <cellStyle name="Calculation 16 3 3 4" xfId="16069"/>
    <cellStyle name="Calculation 16 3 3 4 2" xfId="27815"/>
    <cellStyle name="Calculation 16 3 3 4 2 2" xfId="47641"/>
    <cellStyle name="Calculation 16 3 3 4 3" xfId="38119"/>
    <cellStyle name="Calculation 16 3 3 5" xfId="16943"/>
    <cellStyle name="Calculation 16 3 3 5 2" xfId="28689"/>
    <cellStyle name="Calculation 16 3 3 5 2 2" xfId="48515"/>
    <cellStyle name="Calculation 16 3 3 5 3" xfId="38993"/>
    <cellStyle name="Calculation 16 3 3 6" xfId="17808"/>
    <cellStyle name="Calculation 16 3 3 6 2" xfId="29528"/>
    <cellStyle name="Calculation 16 3 3 6 2 2" xfId="49354"/>
    <cellStyle name="Calculation 16 3 3 6 3" xfId="39858"/>
    <cellStyle name="Calculation 16 3 3 7" xfId="18584"/>
    <cellStyle name="Calculation 16 3 3 7 2" xfId="30304"/>
    <cellStyle name="Calculation 16 3 3 7 2 2" xfId="50130"/>
    <cellStyle name="Calculation 16 3 3 7 3" xfId="40634"/>
    <cellStyle name="Calculation 16 3 3 8" xfId="19341"/>
    <cellStyle name="Calculation 16 3 3 8 2" xfId="41391"/>
    <cellStyle name="Calculation 16 3 3 9" xfId="31816"/>
    <cellStyle name="Calculation 16 3 4" xfId="12468"/>
    <cellStyle name="Calculation 16 3 4 2" xfId="24283"/>
    <cellStyle name="Calculation 16 3 4 2 2" xfId="44110"/>
    <cellStyle name="Calculation 16 3 4 3" xfId="34519"/>
    <cellStyle name="Calculation 16 3 5" xfId="10720"/>
    <cellStyle name="Calculation 16 3 5 2" xfId="22591"/>
    <cellStyle name="Calculation 16 3 5 2 2" xfId="42422"/>
    <cellStyle name="Calculation 16 3 5 3" xfId="32775"/>
    <cellStyle name="Calculation 16 3 6" xfId="13790"/>
    <cellStyle name="Calculation 16 3 6 2" xfId="25565"/>
    <cellStyle name="Calculation 16 3 6 2 2" xfId="45391"/>
    <cellStyle name="Calculation 16 3 6 3" xfId="35840"/>
    <cellStyle name="Calculation 16 3 7" xfId="14768"/>
    <cellStyle name="Calculation 16 3 7 2" xfId="26538"/>
    <cellStyle name="Calculation 16 3 7 2 2" xfId="46364"/>
    <cellStyle name="Calculation 16 3 7 3" xfId="36818"/>
    <cellStyle name="Calculation 16 3 8" xfId="15721"/>
    <cellStyle name="Calculation 16 3 8 2" xfId="27475"/>
    <cellStyle name="Calculation 16 3 8 2 2" xfId="47301"/>
    <cellStyle name="Calculation 16 3 8 3" xfId="37771"/>
    <cellStyle name="Calculation 16 3 9" xfId="16620"/>
    <cellStyle name="Calculation 16 3 9 2" xfId="28366"/>
    <cellStyle name="Calculation 16 3 9 2 2" xfId="48192"/>
    <cellStyle name="Calculation 16 3 9 3" xfId="38670"/>
    <cellStyle name="Calculation 16 4" xfId="7933"/>
    <cellStyle name="Calculation 16 4 2" xfId="12962"/>
    <cellStyle name="Calculation 16 4 2 2" xfId="24757"/>
    <cellStyle name="Calculation 16 4 2 2 2" xfId="44584"/>
    <cellStyle name="Calculation 16 4 2 3" xfId="35013"/>
    <cellStyle name="Calculation 16 4 3" xfId="10329"/>
    <cellStyle name="Calculation 16 4 3 2" xfId="22203"/>
    <cellStyle name="Calculation 16 4 3 2 2" xfId="42034"/>
    <cellStyle name="Calculation 16 4 3 3" xfId="32384"/>
    <cellStyle name="Calculation 16 4 4" xfId="12827"/>
    <cellStyle name="Calculation 16 4 4 2" xfId="24631"/>
    <cellStyle name="Calculation 16 4 4 2 2" xfId="44458"/>
    <cellStyle name="Calculation 16 4 4 3" xfId="34878"/>
    <cellStyle name="Calculation 16 4 5" xfId="10408"/>
    <cellStyle name="Calculation 16 4 5 2" xfId="22282"/>
    <cellStyle name="Calculation 16 4 5 2 2" xfId="42113"/>
    <cellStyle name="Calculation 16 4 5 3" xfId="32463"/>
    <cellStyle name="Calculation 16 4 6" xfId="12150"/>
    <cellStyle name="Calculation 16 4 6 2" xfId="23975"/>
    <cellStyle name="Calculation 16 4 6 2 2" xfId="43802"/>
    <cellStyle name="Calculation 16 4 6 3" xfId="34201"/>
    <cellStyle name="Calculation 16 4 7" xfId="10997"/>
    <cellStyle name="Calculation 16 4 7 2" xfId="22866"/>
    <cellStyle name="Calculation 16 4 7 2 2" xfId="42697"/>
    <cellStyle name="Calculation 16 4 7 3" xfId="33052"/>
    <cellStyle name="Calculation 16 4 8" xfId="11743"/>
    <cellStyle name="Calculation 16 4 8 2" xfId="33795"/>
    <cellStyle name="Calculation 16 4 9" xfId="31097"/>
    <cellStyle name="Calculation 16 5" xfId="8062"/>
    <cellStyle name="Calculation 16 5 2" xfId="13057"/>
    <cellStyle name="Calculation 16 5 2 2" xfId="24850"/>
    <cellStyle name="Calculation 16 5 2 2 2" xfId="44676"/>
    <cellStyle name="Calculation 16 5 2 3" xfId="35107"/>
    <cellStyle name="Calculation 16 5 3" xfId="10242"/>
    <cellStyle name="Calculation 16 5 3 2" xfId="22116"/>
    <cellStyle name="Calculation 16 5 3 2 2" xfId="41948"/>
    <cellStyle name="Calculation 16 5 3 3" xfId="32298"/>
    <cellStyle name="Calculation 16 5 4" xfId="13332"/>
    <cellStyle name="Calculation 16 5 4 2" xfId="25118"/>
    <cellStyle name="Calculation 16 5 4 2 2" xfId="44944"/>
    <cellStyle name="Calculation 16 5 4 3" xfId="35382"/>
    <cellStyle name="Calculation 16 5 5" xfId="10023"/>
    <cellStyle name="Calculation 16 5 5 2" xfId="21898"/>
    <cellStyle name="Calculation 16 5 5 2 2" xfId="41730"/>
    <cellStyle name="Calculation 16 5 5 3" xfId="32079"/>
    <cellStyle name="Calculation 16 5 6" xfId="12048"/>
    <cellStyle name="Calculation 16 5 6 2" xfId="23874"/>
    <cellStyle name="Calculation 16 5 6 2 2" xfId="43702"/>
    <cellStyle name="Calculation 16 5 6 3" xfId="34100"/>
    <cellStyle name="Calculation 16 5 7" xfId="11084"/>
    <cellStyle name="Calculation 16 5 7 2" xfId="22952"/>
    <cellStyle name="Calculation 16 5 7 2 2" xfId="42782"/>
    <cellStyle name="Calculation 16 5 7 3" xfId="33138"/>
    <cellStyle name="Calculation 16 5 8" xfId="11665"/>
    <cellStyle name="Calculation 16 5 8 2" xfId="33718"/>
    <cellStyle name="Calculation 16 5 9" xfId="31176"/>
    <cellStyle name="Calculation 16 6" xfId="10347"/>
    <cellStyle name="Calculation 16 6 2" xfId="22221"/>
    <cellStyle name="Calculation 16 6 2 2" xfId="42052"/>
    <cellStyle name="Calculation 16 6 3" xfId="32402"/>
    <cellStyle name="Calculation 16 7" xfId="9987"/>
    <cellStyle name="Calculation 16 7 2" xfId="21862"/>
    <cellStyle name="Calculation 16 7 2 2" xfId="41694"/>
    <cellStyle name="Calculation 16 7 3" xfId="32043"/>
    <cellStyle name="Calculation 16 8" xfId="12099"/>
    <cellStyle name="Calculation 16 8 2" xfId="23925"/>
    <cellStyle name="Calculation 16 8 2 2" xfId="43753"/>
    <cellStyle name="Calculation 16 8 3" xfId="34151"/>
    <cellStyle name="Calculation 16 9" xfId="11036"/>
    <cellStyle name="Calculation 16 9 2" xfId="22905"/>
    <cellStyle name="Calculation 16 9 2 2" xfId="42735"/>
    <cellStyle name="Calculation 16 9 3" xfId="33090"/>
    <cellStyle name="Calculation 17" xfId="967"/>
    <cellStyle name="Calculation 17 10" xfId="10866"/>
    <cellStyle name="Calculation 17 10 2" xfId="22737"/>
    <cellStyle name="Calculation 17 10 2 2" xfId="42568"/>
    <cellStyle name="Calculation 17 10 3" xfId="32921"/>
    <cellStyle name="Calculation 17 11" xfId="12745"/>
    <cellStyle name="Calculation 17 11 2" xfId="24553"/>
    <cellStyle name="Calculation 17 11 2 2" xfId="44380"/>
    <cellStyle name="Calculation 17 11 3" xfId="34796"/>
    <cellStyle name="Calculation 17 12" xfId="10476"/>
    <cellStyle name="Calculation 17 12 2" xfId="22350"/>
    <cellStyle name="Calculation 17 12 2 2" xfId="42181"/>
    <cellStyle name="Calculation 17 12 3" xfId="32531"/>
    <cellStyle name="Calculation 17 13" xfId="30552"/>
    <cellStyle name="Calculation 17 2" xfId="7028"/>
    <cellStyle name="Calculation 17 2 10" xfId="11340"/>
    <cellStyle name="Calculation 17 2 10 2" xfId="23207"/>
    <cellStyle name="Calculation 17 2 10 2 2" xfId="43037"/>
    <cellStyle name="Calculation 17 2 10 3" xfId="33394"/>
    <cellStyle name="Calculation 17 2 11" xfId="12699"/>
    <cellStyle name="Calculation 17 2 11 2" xfId="24512"/>
    <cellStyle name="Calculation 17 2 11 2 2" xfId="44339"/>
    <cellStyle name="Calculation 17 2 11 3" xfId="34750"/>
    <cellStyle name="Calculation 17 2 12" xfId="30780"/>
    <cellStyle name="Calculation 17 2 2" xfId="7378"/>
    <cellStyle name="Calculation 17 2 2 10" xfId="17340"/>
    <cellStyle name="Calculation 17 2 2 10 2" xfId="29086"/>
    <cellStyle name="Calculation 17 2 2 10 2 2" xfId="48912"/>
    <cellStyle name="Calculation 17 2 2 10 3" xfId="39390"/>
    <cellStyle name="Calculation 17 2 2 11" xfId="30979"/>
    <cellStyle name="Calculation 17 2 2 2" xfId="9021"/>
    <cellStyle name="Calculation 17 2 2 2 2" xfId="13673"/>
    <cellStyle name="Calculation 17 2 2 2 2 2" xfId="25455"/>
    <cellStyle name="Calculation 17 2 2 2 2 2 2" xfId="45281"/>
    <cellStyle name="Calculation 17 2 2 2 2 3" xfId="35723"/>
    <cellStyle name="Calculation 17 2 2 2 3" xfId="14677"/>
    <cellStyle name="Calculation 17 2 2 2 3 2" xfId="26448"/>
    <cellStyle name="Calculation 17 2 2 2 3 2 2" xfId="46274"/>
    <cellStyle name="Calculation 17 2 2 2 3 3" xfId="36727"/>
    <cellStyle name="Calculation 17 2 2 2 4" xfId="15635"/>
    <cellStyle name="Calculation 17 2 2 2 4 2" xfId="27394"/>
    <cellStyle name="Calculation 17 2 2 2 4 2 2" xfId="47220"/>
    <cellStyle name="Calculation 17 2 2 2 4 3" xfId="37685"/>
    <cellStyle name="Calculation 17 2 2 2 5" xfId="16560"/>
    <cellStyle name="Calculation 17 2 2 2 5 2" xfId="28306"/>
    <cellStyle name="Calculation 17 2 2 2 5 2 2" xfId="48132"/>
    <cellStyle name="Calculation 17 2 2 2 5 3" xfId="38610"/>
    <cellStyle name="Calculation 17 2 2 2 6" xfId="17431"/>
    <cellStyle name="Calculation 17 2 2 2 6 2" xfId="29173"/>
    <cellStyle name="Calculation 17 2 2 2 6 2 2" xfId="48999"/>
    <cellStyle name="Calculation 17 2 2 2 6 3" xfId="39481"/>
    <cellStyle name="Calculation 17 2 2 2 7" xfId="18277"/>
    <cellStyle name="Calculation 17 2 2 2 7 2" xfId="29997"/>
    <cellStyle name="Calculation 17 2 2 2 7 2 2" xfId="49823"/>
    <cellStyle name="Calculation 17 2 2 2 7 3" xfId="40327"/>
    <cellStyle name="Calculation 17 2 2 2 8" xfId="19041"/>
    <cellStyle name="Calculation 17 2 2 2 8 2" xfId="41091"/>
    <cellStyle name="Calculation 17 2 2 2 9" xfId="31513"/>
    <cellStyle name="Calculation 17 2 2 3" xfId="9867"/>
    <cellStyle name="Calculation 17 2 2 3 2" xfId="14272"/>
    <cellStyle name="Calculation 17 2 2 3 2 2" xfId="26044"/>
    <cellStyle name="Calculation 17 2 2 3 2 2 2" xfId="45870"/>
    <cellStyle name="Calculation 17 2 2 3 2 3" xfId="36322"/>
    <cellStyle name="Calculation 17 2 2 3 3" xfId="15232"/>
    <cellStyle name="Calculation 17 2 2 3 3 2" xfId="27002"/>
    <cellStyle name="Calculation 17 2 2 3 3 2 2" xfId="46828"/>
    <cellStyle name="Calculation 17 2 2 3 3 3" xfId="37282"/>
    <cellStyle name="Calculation 17 2 2 3 4" xfId="16184"/>
    <cellStyle name="Calculation 17 2 2 3 4 2" xfId="27930"/>
    <cellStyle name="Calculation 17 2 2 3 4 2 2" xfId="47756"/>
    <cellStyle name="Calculation 17 2 2 3 4 3" xfId="38234"/>
    <cellStyle name="Calculation 17 2 2 3 5" xfId="17058"/>
    <cellStyle name="Calculation 17 2 2 3 5 2" xfId="28804"/>
    <cellStyle name="Calculation 17 2 2 3 5 2 2" xfId="48630"/>
    <cellStyle name="Calculation 17 2 2 3 5 3" xfId="39108"/>
    <cellStyle name="Calculation 17 2 2 3 6" xfId="17923"/>
    <cellStyle name="Calculation 17 2 2 3 6 2" xfId="29643"/>
    <cellStyle name="Calculation 17 2 2 3 6 2 2" xfId="49469"/>
    <cellStyle name="Calculation 17 2 2 3 6 3" xfId="39973"/>
    <cellStyle name="Calculation 17 2 2 3 7" xfId="18699"/>
    <cellStyle name="Calculation 17 2 2 3 7 2" xfId="30419"/>
    <cellStyle name="Calculation 17 2 2 3 7 2 2" xfId="50245"/>
    <cellStyle name="Calculation 17 2 2 3 7 3" xfId="40749"/>
    <cellStyle name="Calculation 17 2 2 3 8" xfId="19456"/>
    <cellStyle name="Calculation 17 2 2 3 8 2" xfId="41506"/>
    <cellStyle name="Calculation 17 2 2 3 9" xfId="31931"/>
    <cellStyle name="Calculation 17 2 2 4" xfId="12645"/>
    <cellStyle name="Calculation 17 2 2 4 2" xfId="24458"/>
    <cellStyle name="Calculation 17 2 2 4 2 2" xfId="44285"/>
    <cellStyle name="Calculation 17 2 2 4 3" xfId="34696"/>
    <cellStyle name="Calculation 17 2 2 5" xfId="10554"/>
    <cellStyle name="Calculation 17 2 2 5 2" xfId="22425"/>
    <cellStyle name="Calculation 17 2 2 5 2 2" xfId="42256"/>
    <cellStyle name="Calculation 17 2 2 5 3" xfId="32609"/>
    <cellStyle name="Calculation 17 2 2 6" xfId="13570"/>
    <cellStyle name="Calculation 17 2 2 6 2" xfId="25352"/>
    <cellStyle name="Calculation 17 2 2 6 2 2" xfId="45178"/>
    <cellStyle name="Calculation 17 2 2 6 3" xfId="35620"/>
    <cellStyle name="Calculation 17 2 2 7" xfId="14579"/>
    <cellStyle name="Calculation 17 2 2 7 2" xfId="26350"/>
    <cellStyle name="Calculation 17 2 2 7 2 2" xfId="46176"/>
    <cellStyle name="Calculation 17 2 2 7 3" xfId="36629"/>
    <cellStyle name="Calculation 17 2 2 8" xfId="15537"/>
    <cellStyle name="Calculation 17 2 2 8 2" xfId="27300"/>
    <cellStyle name="Calculation 17 2 2 8 2 2" xfId="47126"/>
    <cellStyle name="Calculation 17 2 2 8 3" xfId="37587"/>
    <cellStyle name="Calculation 17 2 2 9" xfId="16468"/>
    <cellStyle name="Calculation 17 2 2 9 2" xfId="28214"/>
    <cellStyle name="Calculation 17 2 2 9 2 2" xfId="48040"/>
    <cellStyle name="Calculation 17 2 2 9 3" xfId="38518"/>
    <cellStyle name="Calculation 17 2 3" xfId="8673"/>
    <cellStyle name="Calculation 17 2 3 2" xfId="13415"/>
    <cellStyle name="Calculation 17 2 3 2 2" xfId="25200"/>
    <cellStyle name="Calculation 17 2 3 2 2 2" xfId="45026"/>
    <cellStyle name="Calculation 17 2 3 2 3" xfId="35465"/>
    <cellStyle name="Calculation 17 2 3 3" xfId="14435"/>
    <cellStyle name="Calculation 17 2 3 3 2" xfId="26207"/>
    <cellStyle name="Calculation 17 2 3 3 2 2" xfId="46033"/>
    <cellStyle name="Calculation 17 2 3 3 3" xfId="36485"/>
    <cellStyle name="Calculation 17 2 3 4" xfId="15395"/>
    <cellStyle name="Calculation 17 2 3 4 2" xfId="27163"/>
    <cellStyle name="Calculation 17 2 3 4 2 2" xfId="46989"/>
    <cellStyle name="Calculation 17 2 3 4 3" xfId="37445"/>
    <cellStyle name="Calculation 17 2 3 5" xfId="16344"/>
    <cellStyle name="Calculation 17 2 3 5 2" xfId="28090"/>
    <cellStyle name="Calculation 17 2 3 5 2 2" xfId="47916"/>
    <cellStyle name="Calculation 17 2 3 5 3" xfId="38394"/>
    <cellStyle name="Calculation 17 2 3 6" xfId="17217"/>
    <cellStyle name="Calculation 17 2 3 6 2" xfId="28963"/>
    <cellStyle name="Calculation 17 2 3 6 2 2" xfId="48789"/>
    <cellStyle name="Calculation 17 2 3 6 3" xfId="39267"/>
    <cellStyle name="Calculation 17 2 3 7" xfId="18082"/>
    <cellStyle name="Calculation 17 2 3 7 2" xfId="29802"/>
    <cellStyle name="Calculation 17 2 3 7 2 2" xfId="49628"/>
    <cellStyle name="Calculation 17 2 3 7 3" xfId="40132"/>
    <cellStyle name="Calculation 17 2 3 8" xfId="18858"/>
    <cellStyle name="Calculation 17 2 3 8 2" xfId="40908"/>
    <cellStyle name="Calculation 17 2 3 9" xfId="31314"/>
    <cellStyle name="Calculation 17 2 4" xfId="9684"/>
    <cellStyle name="Calculation 17 2 4 2" xfId="14089"/>
    <cellStyle name="Calculation 17 2 4 2 2" xfId="25861"/>
    <cellStyle name="Calculation 17 2 4 2 2 2" xfId="45687"/>
    <cellStyle name="Calculation 17 2 4 2 3" xfId="36139"/>
    <cellStyle name="Calculation 17 2 4 3" xfId="15049"/>
    <cellStyle name="Calculation 17 2 4 3 2" xfId="26819"/>
    <cellStyle name="Calculation 17 2 4 3 2 2" xfId="46645"/>
    <cellStyle name="Calculation 17 2 4 3 3" xfId="37099"/>
    <cellStyle name="Calculation 17 2 4 4" xfId="16001"/>
    <cellStyle name="Calculation 17 2 4 4 2" xfId="27747"/>
    <cellStyle name="Calculation 17 2 4 4 2 2" xfId="47573"/>
    <cellStyle name="Calculation 17 2 4 4 3" xfId="38051"/>
    <cellStyle name="Calculation 17 2 4 5" xfId="16875"/>
    <cellStyle name="Calculation 17 2 4 5 2" xfId="28621"/>
    <cellStyle name="Calculation 17 2 4 5 2 2" xfId="48447"/>
    <cellStyle name="Calculation 17 2 4 5 3" xfId="38925"/>
    <cellStyle name="Calculation 17 2 4 6" xfId="17740"/>
    <cellStyle name="Calculation 17 2 4 6 2" xfId="29460"/>
    <cellStyle name="Calculation 17 2 4 6 2 2" xfId="49286"/>
    <cellStyle name="Calculation 17 2 4 6 3" xfId="39790"/>
    <cellStyle name="Calculation 17 2 4 7" xfId="18516"/>
    <cellStyle name="Calculation 17 2 4 7 2" xfId="30236"/>
    <cellStyle name="Calculation 17 2 4 7 2 2" xfId="50062"/>
    <cellStyle name="Calculation 17 2 4 7 3" xfId="40566"/>
    <cellStyle name="Calculation 17 2 4 8" xfId="19273"/>
    <cellStyle name="Calculation 17 2 4 8 2" xfId="41323"/>
    <cellStyle name="Calculation 17 2 4 9" xfId="31748"/>
    <cellStyle name="Calculation 17 2 5" xfId="12386"/>
    <cellStyle name="Calculation 17 2 5 2" xfId="24202"/>
    <cellStyle name="Calculation 17 2 5 2 2" xfId="44029"/>
    <cellStyle name="Calculation 17 2 5 3" xfId="34437"/>
    <cellStyle name="Calculation 17 2 6" xfId="10797"/>
    <cellStyle name="Calculation 17 2 6 2" xfId="22668"/>
    <cellStyle name="Calculation 17 2 6 2 2" xfId="42499"/>
    <cellStyle name="Calculation 17 2 6 3" xfId="32852"/>
    <cellStyle name="Calculation 17 2 7" xfId="12138"/>
    <cellStyle name="Calculation 17 2 7 2" xfId="23963"/>
    <cellStyle name="Calculation 17 2 7 2 2" xfId="43790"/>
    <cellStyle name="Calculation 17 2 7 3" xfId="34189"/>
    <cellStyle name="Calculation 17 2 8" xfId="11008"/>
    <cellStyle name="Calculation 17 2 8 2" xfId="22877"/>
    <cellStyle name="Calculation 17 2 8 2 2" xfId="42708"/>
    <cellStyle name="Calculation 17 2 8 3" xfId="33063"/>
    <cellStyle name="Calculation 17 2 9" xfId="11732"/>
    <cellStyle name="Calculation 17 2 9 2" xfId="23581"/>
    <cellStyle name="Calculation 17 2 9 2 2" xfId="43409"/>
    <cellStyle name="Calculation 17 2 9 3" xfId="33784"/>
    <cellStyle name="Calculation 17 3" xfId="7130"/>
    <cellStyle name="Calculation 17 3 10" xfId="13760"/>
    <cellStyle name="Calculation 17 3 10 2" xfId="25535"/>
    <cellStyle name="Calculation 17 3 10 2 2" xfId="45361"/>
    <cellStyle name="Calculation 17 3 10 3" xfId="35810"/>
    <cellStyle name="Calculation 17 3 11" xfId="30851"/>
    <cellStyle name="Calculation 17 3 2" xfId="8773"/>
    <cellStyle name="Calculation 17 3 2 2" xfId="13496"/>
    <cellStyle name="Calculation 17 3 2 2 2" xfId="25278"/>
    <cellStyle name="Calculation 17 3 2 2 2 2" xfId="45104"/>
    <cellStyle name="Calculation 17 3 2 2 3" xfId="35546"/>
    <cellStyle name="Calculation 17 3 2 3" xfId="14510"/>
    <cellStyle name="Calculation 17 3 2 3 2" xfId="26282"/>
    <cellStyle name="Calculation 17 3 2 3 2 2" xfId="46108"/>
    <cellStyle name="Calculation 17 3 2 3 3" xfId="36560"/>
    <cellStyle name="Calculation 17 3 2 4" xfId="15470"/>
    <cellStyle name="Calculation 17 3 2 4 2" xfId="27238"/>
    <cellStyle name="Calculation 17 3 2 4 2 2" xfId="47064"/>
    <cellStyle name="Calculation 17 3 2 4 3" xfId="37520"/>
    <cellStyle name="Calculation 17 3 2 5" xfId="16414"/>
    <cellStyle name="Calculation 17 3 2 5 2" xfId="28160"/>
    <cellStyle name="Calculation 17 3 2 5 2 2" xfId="47986"/>
    <cellStyle name="Calculation 17 3 2 5 3" xfId="38464"/>
    <cellStyle name="Calculation 17 3 2 6" xfId="17287"/>
    <cellStyle name="Calculation 17 3 2 6 2" xfId="29033"/>
    <cellStyle name="Calculation 17 3 2 6 2 2" xfId="48859"/>
    <cellStyle name="Calculation 17 3 2 6 3" xfId="39337"/>
    <cellStyle name="Calculation 17 3 2 7" xfId="18152"/>
    <cellStyle name="Calculation 17 3 2 7 2" xfId="29872"/>
    <cellStyle name="Calculation 17 3 2 7 2 2" xfId="49698"/>
    <cellStyle name="Calculation 17 3 2 7 3" xfId="40202"/>
    <cellStyle name="Calculation 17 3 2 8" xfId="18927"/>
    <cellStyle name="Calculation 17 3 2 8 2" xfId="40977"/>
    <cellStyle name="Calculation 17 3 2 9" xfId="31385"/>
    <cellStyle name="Calculation 17 3 3" xfId="9753"/>
    <cellStyle name="Calculation 17 3 3 2" xfId="14158"/>
    <cellStyle name="Calculation 17 3 3 2 2" xfId="25930"/>
    <cellStyle name="Calculation 17 3 3 2 2 2" xfId="45756"/>
    <cellStyle name="Calculation 17 3 3 2 3" xfId="36208"/>
    <cellStyle name="Calculation 17 3 3 3" xfId="15118"/>
    <cellStyle name="Calculation 17 3 3 3 2" xfId="26888"/>
    <cellStyle name="Calculation 17 3 3 3 2 2" xfId="46714"/>
    <cellStyle name="Calculation 17 3 3 3 3" xfId="37168"/>
    <cellStyle name="Calculation 17 3 3 4" xfId="16070"/>
    <cellStyle name="Calculation 17 3 3 4 2" xfId="27816"/>
    <cellStyle name="Calculation 17 3 3 4 2 2" xfId="47642"/>
    <cellStyle name="Calculation 17 3 3 4 3" xfId="38120"/>
    <cellStyle name="Calculation 17 3 3 5" xfId="16944"/>
    <cellStyle name="Calculation 17 3 3 5 2" xfId="28690"/>
    <cellStyle name="Calculation 17 3 3 5 2 2" xfId="48516"/>
    <cellStyle name="Calculation 17 3 3 5 3" xfId="38994"/>
    <cellStyle name="Calculation 17 3 3 6" xfId="17809"/>
    <cellStyle name="Calculation 17 3 3 6 2" xfId="29529"/>
    <cellStyle name="Calculation 17 3 3 6 2 2" xfId="49355"/>
    <cellStyle name="Calculation 17 3 3 6 3" xfId="39859"/>
    <cellStyle name="Calculation 17 3 3 7" xfId="18585"/>
    <cellStyle name="Calculation 17 3 3 7 2" xfId="30305"/>
    <cellStyle name="Calculation 17 3 3 7 2 2" xfId="50131"/>
    <cellStyle name="Calculation 17 3 3 7 3" xfId="40635"/>
    <cellStyle name="Calculation 17 3 3 8" xfId="19342"/>
    <cellStyle name="Calculation 17 3 3 8 2" xfId="41392"/>
    <cellStyle name="Calculation 17 3 3 9" xfId="31817"/>
    <cellStyle name="Calculation 17 3 4" xfId="12469"/>
    <cellStyle name="Calculation 17 3 4 2" xfId="24284"/>
    <cellStyle name="Calculation 17 3 4 2 2" xfId="44111"/>
    <cellStyle name="Calculation 17 3 4 3" xfId="34520"/>
    <cellStyle name="Calculation 17 3 5" xfId="10719"/>
    <cellStyle name="Calculation 17 3 5 2" xfId="22590"/>
    <cellStyle name="Calculation 17 3 5 2 2" xfId="42421"/>
    <cellStyle name="Calculation 17 3 5 3" xfId="32774"/>
    <cellStyle name="Calculation 17 3 6" xfId="13286"/>
    <cellStyle name="Calculation 17 3 6 2" xfId="25074"/>
    <cellStyle name="Calculation 17 3 6 2 2" xfId="44900"/>
    <cellStyle name="Calculation 17 3 6 3" xfId="35336"/>
    <cellStyle name="Calculation 17 3 7" xfId="10059"/>
    <cellStyle name="Calculation 17 3 7 2" xfId="21934"/>
    <cellStyle name="Calculation 17 3 7 2 2" xfId="41766"/>
    <cellStyle name="Calculation 17 3 7 3" xfId="32115"/>
    <cellStyle name="Calculation 17 3 8" xfId="11997"/>
    <cellStyle name="Calculation 17 3 8 2" xfId="23824"/>
    <cellStyle name="Calculation 17 3 8 2 2" xfId="43652"/>
    <cellStyle name="Calculation 17 3 8 3" xfId="34049"/>
    <cellStyle name="Calculation 17 3 9" xfId="11133"/>
    <cellStyle name="Calculation 17 3 9 2" xfId="23001"/>
    <cellStyle name="Calculation 17 3 9 2 2" xfId="42831"/>
    <cellStyle name="Calculation 17 3 9 3" xfId="33187"/>
    <cellStyle name="Calculation 17 4" xfId="7934"/>
    <cellStyle name="Calculation 17 4 2" xfId="12963"/>
    <cellStyle name="Calculation 17 4 2 2" xfId="24758"/>
    <cellStyle name="Calculation 17 4 2 2 2" xfId="44585"/>
    <cellStyle name="Calculation 17 4 2 3" xfId="35014"/>
    <cellStyle name="Calculation 17 4 3" xfId="10328"/>
    <cellStyle name="Calculation 17 4 3 2" xfId="22202"/>
    <cellStyle name="Calculation 17 4 3 2 2" xfId="42033"/>
    <cellStyle name="Calculation 17 4 3 3" xfId="32383"/>
    <cellStyle name="Calculation 17 4 4" xfId="13847"/>
    <cellStyle name="Calculation 17 4 4 2" xfId="25622"/>
    <cellStyle name="Calculation 17 4 4 2 2" xfId="45448"/>
    <cellStyle name="Calculation 17 4 4 3" xfId="35897"/>
    <cellStyle name="Calculation 17 4 5" xfId="14815"/>
    <cellStyle name="Calculation 17 4 5 2" xfId="26585"/>
    <cellStyle name="Calculation 17 4 5 2 2" xfId="46411"/>
    <cellStyle name="Calculation 17 4 5 3" xfId="36865"/>
    <cellStyle name="Calculation 17 4 6" xfId="15767"/>
    <cellStyle name="Calculation 17 4 6 2" xfId="27517"/>
    <cellStyle name="Calculation 17 4 6 2 2" xfId="47343"/>
    <cellStyle name="Calculation 17 4 6 3" xfId="37817"/>
    <cellStyle name="Calculation 17 4 7" xfId="16652"/>
    <cellStyle name="Calculation 17 4 7 2" xfId="28398"/>
    <cellStyle name="Calculation 17 4 7 2 2" xfId="48224"/>
    <cellStyle name="Calculation 17 4 7 3" xfId="38702"/>
    <cellStyle name="Calculation 17 4 8" xfId="17520"/>
    <cellStyle name="Calculation 17 4 8 2" xfId="39570"/>
    <cellStyle name="Calculation 17 4 9" xfId="31098"/>
    <cellStyle name="Calculation 17 5" xfId="8061"/>
    <cellStyle name="Calculation 17 5 2" xfId="13056"/>
    <cellStyle name="Calculation 17 5 2 2" xfId="24849"/>
    <cellStyle name="Calculation 17 5 2 2 2" xfId="44675"/>
    <cellStyle name="Calculation 17 5 2 3" xfId="35106"/>
    <cellStyle name="Calculation 17 5 3" xfId="10243"/>
    <cellStyle name="Calculation 17 5 3 2" xfId="22117"/>
    <cellStyle name="Calculation 17 5 3 2 2" xfId="41949"/>
    <cellStyle name="Calculation 17 5 3 3" xfId="32299"/>
    <cellStyle name="Calculation 17 5 4" xfId="13858"/>
    <cellStyle name="Calculation 17 5 4 2" xfId="25632"/>
    <cellStyle name="Calculation 17 5 4 2 2" xfId="45458"/>
    <cellStyle name="Calculation 17 5 4 3" xfId="35908"/>
    <cellStyle name="Calculation 17 5 5" xfId="14824"/>
    <cellStyle name="Calculation 17 5 5 2" xfId="26594"/>
    <cellStyle name="Calculation 17 5 5 2 2" xfId="46420"/>
    <cellStyle name="Calculation 17 5 5 3" xfId="36874"/>
    <cellStyle name="Calculation 17 5 6" xfId="15776"/>
    <cellStyle name="Calculation 17 5 6 2" xfId="27526"/>
    <cellStyle name="Calculation 17 5 6 2 2" xfId="47352"/>
    <cellStyle name="Calculation 17 5 6 3" xfId="37826"/>
    <cellStyle name="Calculation 17 5 7" xfId="16661"/>
    <cellStyle name="Calculation 17 5 7 2" xfId="28407"/>
    <cellStyle name="Calculation 17 5 7 2 2" xfId="48233"/>
    <cellStyle name="Calculation 17 5 7 3" xfId="38711"/>
    <cellStyle name="Calculation 17 5 8" xfId="17529"/>
    <cellStyle name="Calculation 17 5 8 2" xfId="39579"/>
    <cellStyle name="Calculation 17 5 9" xfId="31175"/>
    <cellStyle name="Calculation 17 6" xfId="10348"/>
    <cellStyle name="Calculation 17 6 2" xfId="22222"/>
    <cellStyle name="Calculation 17 6 2 2" xfId="42053"/>
    <cellStyle name="Calculation 17 6 3" xfId="32403"/>
    <cellStyle name="Calculation 17 7" xfId="13092"/>
    <cellStyle name="Calculation 17 7 2" xfId="24885"/>
    <cellStyle name="Calculation 17 7 2 2" xfId="44711"/>
    <cellStyle name="Calculation 17 7 3" xfId="35142"/>
    <cellStyle name="Calculation 17 8" xfId="10214"/>
    <cellStyle name="Calculation 17 8 2" xfId="22088"/>
    <cellStyle name="Calculation 17 8 2 2" xfId="41920"/>
    <cellStyle name="Calculation 17 8 3" xfId="32270"/>
    <cellStyle name="Calculation 17 9" xfId="12312"/>
    <cellStyle name="Calculation 17 9 2" xfId="24129"/>
    <cellStyle name="Calculation 17 9 2 2" xfId="43956"/>
    <cellStyle name="Calculation 17 9 3" xfId="34363"/>
    <cellStyle name="Calculation 18" xfId="968"/>
    <cellStyle name="Calculation 18 10" xfId="15545"/>
    <cellStyle name="Calculation 18 10 2" xfId="27306"/>
    <cellStyle name="Calculation 18 10 2 2" xfId="47132"/>
    <cellStyle name="Calculation 18 10 3" xfId="37595"/>
    <cellStyle name="Calculation 18 11" xfId="16472"/>
    <cellStyle name="Calculation 18 11 2" xfId="28218"/>
    <cellStyle name="Calculation 18 11 2 2" xfId="48044"/>
    <cellStyle name="Calculation 18 11 3" xfId="38522"/>
    <cellStyle name="Calculation 18 12" xfId="17343"/>
    <cellStyle name="Calculation 18 12 2" xfId="29089"/>
    <cellStyle name="Calculation 18 12 2 2" xfId="48915"/>
    <cellStyle name="Calculation 18 12 3" xfId="39393"/>
    <cellStyle name="Calculation 18 13" xfId="18193"/>
    <cellStyle name="Calculation 18 13 2" xfId="29913"/>
    <cellStyle name="Calculation 18 13 2 2" xfId="49739"/>
    <cellStyle name="Calculation 18 13 3" xfId="40243"/>
    <cellStyle name="Calculation 18 14" xfId="30553"/>
    <cellStyle name="Calculation 18 2" xfId="969"/>
    <cellStyle name="Calculation 18 2 10" xfId="10904"/>
    <cellStyle name="Calculation 18 2 10 2" xfId="22775"/>
    <cellStyle name="Calculation 18 2 10 2 2" xfId="42606"/>
    <cellStyle name="Calculation 18 2 10 3" xfId="32959"/>
    <cellStyle name="Calculation 18 2 11" xfId="13265"/>
    <cellStyle name="Calculation 18 2 11 2" xfId="25054"/>
    <cellStyle name="Calculation 18 2 11 2 2" xfId="44880"/>
    <cellStyle name="Calculation 18 2 11 3" xfId="35315"/>
    <cellStyle name="Calculation 18 2 12" xfId="10076"/>
    <cellStyle name="Calculation 18 2 12 2" xfId="21951"/>
    <cellStyle name="Calculation 18 2 12 2 2" xfId="41783"/>
    <cellStyle name="Calculation 18 2 12 3" xfId="32132"/>
    <cellStyle name="Calculation 18 2 13" xfId="30554"/>
    <cellStyle name="Calculation 18 2 2" xfId="7026"/>
    <cellStyle name="Calculation 18 2 2 10" xfId="16607"/>
    <cellStyle name="Calculation 18 2 2 10 2" xfId="28353"/>
    <cellStyle name="Calculation 18 2 2 10 2 2" xfId="48179"/>
    <cellStyle name="Calculation 18 2 2 10 3" xfId="38657"/>
    <cellStyle name="Calculation 18 2 2 11" xfId="17478"/>
    <cellStyle name="Calculation 18 2 2 11 2" xfId="29220"/>
    <cellStyle name="Calculation 18 2 2 11 2 2" xfId="49046"/>
    <cellStyle name="Calculation 18 2 2 11 3" xfId="39528"/>
    <cellStyle name="Calculation 18 2 2 12" xfId="30778"/>
    <cellStyle name="Calculation 18 2 2 2" xfId="7379"/>
    <cellStyle name="Calculation 18 2 2 2 10" xfId="15778"/>
    <cellStyle name="Calculation 18 2 2 2 10 2" xfId="27528"/>
    <cellStyle name="Calculation 18 2 2 2 10 2 2" xfId="47354"/>
    <cellStyle name="Calculation 18 2 2 2 10 3" xfId="37828"/>
    <cellStyle name="Calculation 18 2 2 2 11" xfId="30980"/>
    <cellStyle name="Calculation 18 2 2 2 2" xfId="9022"/>
    <cellStyle name="Calculation 18 2 2 2 2 2" xfId="13674"/>
    <cellStyle name="Calculation 18 2 2 2 2 2 2" xfId="25456"/>
    <cellStyle name="Calculation 18 2 2 2 2 2 2 2" xfId="45282"/>
    <cellStyle name="Calculation 18 2 2 2 2 2 3" xfId="35724"/>
    <cellStyle name="Calculation 18 2 2 2 2 3" xfId="14678"/>
    <cellStyle name="Calculation 18 2 2 2 2 3 2" xfId="26449"/>
    <cellStyle name="Calculation 18 2 2 2 2 3 2 2" xfId="46275"/>
    <cellStyle name="Calculation 18 2 2 2 2 3 3" xfId="36728"/>
    <cellStyle name="Calculation 18 2 2 2 2 4" xfId="15636"/>
    <cellStyle name="Calculation 18 2 2 2 2 4 2" xfId="27395"/>
    <cellStyle name="Calculation 18 2 2 2 2 4 2 2" xfId="47221"/>
    <cellStyle name="Calculation 18 2 2 2 2 4 3" xfId="37686"/>
    <cellStyle name="Calculation 18 2 2 2 2 5" xfId="16561"/>
    <cellStyle name="Calculation 18 2 2 2 2 5 2" xfId="28307"/>
    <cellStyle name="Calculation 18 2 2 2 2 5 2 2" xfId="48133"/>
    <cellStyle name="Calculation 18 2 2 2 2 5 3" xfId="38611"/>
    <cellStyle name="Calculation 18 2 2 2 2 6" xfId="17432"/>
    <cellStyle name="Calculation 18 2 2 2 2 6 2" xfId="29174"/>
    <cellStyle name="Calculation 18 2 2 2 2 6 2 2" xfId="49000"/>
    <cellStyle name="Calculation 18 2 2 2 2 6 3" xfId="39482"/>
    <cellStyle name="Calculation 18 2 2 2 2 7" xfId="18278"/>
    <cellStyle name="Calculation 18 2 2 2 2 7 2" xfId="29998"/>
    <cellStyle name="Calculation 18 2 2 2 2 7 2 2" xfId="49824"/>
    <cellStyle name="Calculation 18 2 2 2 2 7 3" xfId="40328"/>
    <cellStyle name="Calculation 18 2 2 2 2 8" xfId="19042"/>
    <cellStyle name="Calculation 18 2 2 2 2 8 2" xfId="41092"/>
    <cellStyle name="Calculation 18 2 2 2 2 9" xfId="31514"/>
    <cellStyle name="Calculation 18 2 2 2 3" xfId="9868"/>
    <cellStyle name="Calculation 18 2 2 2 3 2" xfId="14273"/>
    <cellStyle name="Calculation 18 2 2 2 3 2 2" xfId="26045"/>
    <cellStyle name="Calculation 18 2 2 2 3 2 2 2" xfId="45871"/>
    <cellStyle name="Calculation 18 2 2 2 3 2 3" xfId="36323"/>
    <cellStyle name="Calculation 18 2 2 2 3 3" xfId="15233"/>
    <cellStyle name="Calculation 18 2 2 2 3 3 2" xfId="27003"/>
    <cellStyle name="Calculation 18 2 2 2 3 3 2 2" xfId="46829"/>
    <cellStyle name="Calculation 18 2 2 2 3 3 3" xfId="37283"/>
    <cellStyle name="Calculation 18 2 2 2 3 4" xfId="16185"/>
    <cellStyle name="Calculation 18 2 2 2 3 4 2" xfId="27931"/>
    <cellStyle name="Calculation 18 2 2 2 3 4 2 2" xfId="47757"/>
    <cellStyle name="Calculation 18 2 2 2 3 4 3" xfId="38235"/>
    <cellStyle name="Calculation 18 2 2 2 3 5" xfId="17059"/>
    <cellStyle name="Calculation 18 2 2 2 3 5 2" xfId="28805"/>
    <cellStyle name="Calculation 18 2 2 2 3 5 2 2" xfId="48631"/>
    <cellStyle name="Calculation 18 2 2 2 3 5 3" xfId="39109"/>
    <cellStyle name="Calculation 18 2 2 2 3 6" xfId="17924"/>
    <cellStyle name="Calculation 18 2 2 2 3 6 2" xfId="29644"/>
    <cellStyle name="Calculation 18 2 2 2 3 6 2 2" xfId="49470"/>
    <cellStyle name="Calculation 18 2 2 2 3 6 3" xfId="39974"/>
    <cellStyle name="Calculation 18 2 2 2 3 7" xfId="18700"/>
    <cellStyle name="Calculation 18 2 2 2 3 7 2" xfId="30420"/>
    <cellStyle name="Calculation 18 2 2 2 3 7 2 2" xfId="50246"/>
    <cellStyle name="Calculation 18 2 2 2 3 7 3" xfId="40750"/>
    <cellStyle name="Calculation 18 2 2 2 3 8" xfId="19457"/>
    <cellStyle name="Calculation 18 2 2 2 3 8 2" xfId="41507"/>
    <cellStyle name="Calculation 18 2 2 2 3 9" xfId="31932"/>
    <cellStyle name="Calculation 18 2 2 2 4" xfId="12646"/>
    <cellStyle name="Calculation 18 2 2 2 4 2" xfId="24459"/>
    <cellStyle name="Calculation 18 2 2 2 4 2 2" xfId="44286"/>
    <cellStyle name="Calculation 18 2 2 2 4 3" xfId="34697"/>
    <cellStyle name="Calculation 18 2 2 2 5" xfId="10553"/>
    <cellStyle name="Calculation 18 2 2 2 5 2" xfId="22424"/>
    <cellStyle name="Calculation 18 2 2 2 5 2 2" xfId="42255"/>
    <cellStyle name="Calculation 18 2 2 2 5 3" xfId="32608"/>
    <cellStyle name="Calculation 18 2 2 2 6" xfId="13081"/>
    <cellStyle name="Calculation 18 2 2 2 6 2" xfId="24874"/>
    <cellStyle name="Calculation 18 2 2 2 6 2 2" xfId="44700"/>
    <cellStyle name="Calculation 18 2 2 2 6 3" xfId="35131"/>
    <cellStyle name="Calculation 18 2 2 2 7" xfId="10221"/>
    <cellStyle name="Calculation 18 2 2 2 7 2" xfId="22095"/>
    <cellStyle name="Calculation 18 2 2 2 7 2 2" xfId="41927"/>
    <cellStyle name="Calculation 18 2 2 2 7 3" xfId="32277"/>
    <cellStyle name="Calculation 18 2 2 2 8" xfId="13861"/>
    <cellStyle name="Calculation 18 2 2 2 8 2" xfId="25635"/>
    <cellStyle name="Calculation 18 2 2 2 8 2 2" xfId="45461"/>
    <cellStyle name="Calculation 18 2 2 2 8 3" xfId="35911"/>
    <cellStyle name="Calculation 18 2 2 2 9" xfId="14826"/>
    <cellStyle name="Calculation 18 2 2 2 9 2" xfId="26596"/>
    <cellStyle name="Calculation 18 2 2 2 9 2 2" xfId="46422"/>
    <cellStyle name="Calculation 18 2 2 2 9 3" xfId="36876"/>
    <cellStyle name="Calculation 18 2 2 3" xfId="8671"/>
    <cellStyle name="Calculation 18 2 2 3 2" xfId="13413"/>
    <cellStyle name="Calculation 18 2 2 3 2 2" xfId="25198"/>
    <cellStyle name="Calculation 18 2 2 3 2 2 2" xfId="45024"/>
    <cellStyle name="Calculation 18 2 2 3 2 3" xfId="35463"/>
    <cellStyle name="Calculation 18 2 2 3 3" xfId="14433"/>
    <cellStyle name="Calculation 18 2 2 3 3 2" xfId="26205"/>
    <cellStyle name="Calculation 18 2 2 3 3 2 2" xfId="46031"/>
    <cellStyle name="Calculation 18 2 2 3 3 3" xfId="36483"/>
    <cellStyle name="Calculation 18 2 2 3 4" xfId="15393"/>
    <cellStyle name="Calculation 18 2 2 3 4 2" xfId="27161"/>
    <cellStyle name="Calculation 18 2 2 3 4 2 2" xfId="46987"/>
    <cellStyle name="Calculation 18 2 2 3 4 3" xfId="37443"/>
    <cellStyle name="Calculation 18 2 2 3 5" xfId="16342"/>
    <cellStyle name="Calculation 18 2 2 3 5 2" xfId="28088"/>
    <cellStyle name="Calculation 18 2 2 3 5 2 2" xfId="47914"/>
    <cellStyle name="Calculation 18 2 2 3 5 3" xfId="38392"/>
    <cellStyle name="Calculation 18 2 2 3 6" xfId="17215"/>
    <cellStyle name="Calculation 18 2 2 3 6 2" xfId="28961"/>
    <cellStyle name="Calculation 18 2 2 3 6 2 2" xfId="48787"/>
    <cellStyle name="Calculation 18 2 2 3 6 3" xfId="39265"/>
    <cellStyle name="Calculation 18 2 2 3 7" xfId="18080"/>
    <cellStyle name="Calculation 18 2 2 3 7 2" xfId="29800"/>
    <cellStyle name="Calculation 18 2 2 3 7 2 2" xfId="49626"/>
    <cellStyle name="Calculation 18 2 2 3 7 3" xfId="40130"/>
    <cellStyle name="Calculation 18 2 2 3 8" xfId="18856"/>
    <cellStyle name="Calculation 18 2 2 3 8 2" xfId="40906"/>
    <cellStyle name="Calculation 18 2 2 3 9" xfId="31312"/>
    <cellStyle name="Calculation 18 2 2 4" xfId="9682"/>
    <cellStyle name="Calculation 18 2 2 4 2" xfId="14087"/>
    <cellStyle name="Calculation 18 2 2 4 2 2" xfId="25859"/>
    <cellStyle name="Calculation 18 2 2 4 2 2 2" xfId="45685"/>
    <cellStyle name="Calculation 18 2 2 4 2 3" xfId="36137"/>
    <cellStyle name="Calculation 18 2 2 4 3" xfId="15047"/>
    <cellStyle name="Calculation 18 2 2 4 3 2" xfId="26817"/>
    <cellStyle name="Calculation 18 2 2 4 3 2 2" xfId="46643"/>
    <cellStyle name="Calculation 18 2 2 4 3 3" xfId="37097"/>
    <cellStyle name="Calculation 18 2 2 4 4" xfId="15999"/>
    <cellStyle name="Calculation 18 2 2 4 4 2" xfId="27745"/>
    <cellStyle name="Calculation 18 2 2 4 4 2 2" xfId="47571"/>
    <cellStyle name="Calculation 18 2 2 4 4 3" xfId="38049"/>
    <cellStyle name="Calculation 18 2 2 4 5" xfId="16873"/>
    <cellStyle name="Calculation 18 2 2 4 5 2" xfId="28619"/>
    <cellStyle name="Calculation 18 2 2 4 5 2 2" xfId="48445"/>
    <cellStyle name="Calculation 18 2 2 4 5 3" xfId="38923"/>
    <cellStyle name="Calculation 18 2 2 4 6" xfId="17738"/>
    <cellStyle name="Calculation 18 2 2 4 6 2" xfId="29458"/>
    <cellStyle name="Calculation 18 2 2 4 6 2 2" xfId="49284"/>
    <cellStyle name="Calculation 18 2 2 4 6 3" xfId="39788"/>
    <cellStyle name="Calculation 18 2 2 4 7" xfId="18514"/>
    <cellStyle name="Calculation 18 2 2 4 7 2" xfId="30234"/>
    <cellStyle name="Calculation 18 2 2 4 7 2 2" xfId="50060"/>
    <cellStyle name="Calculation 18 2 2 4 7 3" xfId="40564"/>
    <cellStyle name="Calculation 18 2 2 4 8" xfId="19271"/>
    <cellStyle name="Calculation 18 2 2 4 8 2" xfId="41321"/>
    <cellStyle name="Calculation 18 2 2 4 9" xfId="31746"/>
    <cellStyle name="Calculation 18 2 2 5" xfId="12384"/>
    <cellStyle name="Calculation 18 2 2 5 2" xfId="24200"/>
    <cellStyle name="Calculation 18 2 2 5 2 2" xfId="44027"/>
    <cellStyle name="Calculation 18 2 2 5 3" xfId="34435"/>
    <cellStyle name="Calculation 18 2 2 6" xfId="10799"/>
    <cellStyle name="Calculation 18 2 2 6 2" xfId="22670"/>
    <cellStyle name="Calculation 18 2 2 6 2 2" xfId="42501"/>
    <cellStyle name="Calculation 18 2 2 6 3" xfId="32854"/>
    <cellStyle name="Calculation 18 2 2 7" xfId="13777"/>
    <cellStyle name="Calculation 18 2 2 7 2" xfId="25552"/>
    <cellStyle name="Calculation 18 2 2 7 2 2" xfId="45378"/>
    <cellStyle name="Calculation 18 2 2 7 3" xfId="35827"/>
    <cellStyle name="Calculation 18 2 2 8" xfId="14755"/>
    <cellStyle name="Calculation 18 2 2 8 2" xfId="26525"/>
    <cellStyle name="Calculation 18 2 2 8 2 2" xfId="46351"/>
    <cellStyle name="Calculation 18 2 2 8 3" xfId="36805"/>
    <cellStyle name="Calculation 18 2 2 9" xfId="15708"/>
    <cellStyle name="Calculation 18 2 2 9 2" xfId="27462"/>
    <cellStyle name="Calculation 18 2 2 9 2 2" xfId="47288"/>
    <cellStyle name="Calculation 18 2 2 9 3" xfId="37758"/>
    <cellStyle name="Calculation 18 2 3" xfId="7132"/>
    <cellStyle name="Calculation 18 2 3 10" xfId="12907"/>
    <cellStyle name="Calculation 18 2 3 10 2" xfId="24705"/>
    <cellStyle name="Calculation 18 2 3 10 2 2" xfId="44532"/>
    <cellStyle name="Calculation 18 2 3 10 3" xfId="34958"/>
    <cellStyle name="Calculation 18 2 3 11" xfId="30853"/>
    <cellStyle name="Calculation 18 2 3 2" xfId="8775"/>
    <cellStyle name="Calculation 18 2 3 2 2" xfId="13498"/>
    <cellStyle name="Calculation 18 2 3 2 2 2" xfId="25280"/>
    <cellStyle name="Calculation 18 2 3 2 2 2 2" xfId="45106"/>
    <cellStyle name="Calculation 18 2 3 2 2 3" xfId="35548"/>
    <cellStyle name="Calculation 18 2 3 2 3" xfId="14512"/>
    <cellStyle name="Calculation 18 2 3 2 3 2" xfId="26284"/>
    <cellStyle name="Calculation 18 2 3 2 3 2 2" xfId="46110"/>
    <cellStyle name="Calculation 18 2 3 2 3 3" xfId="36562"/>
    <cellStyle name="Calculation 18 2 3 2 4" xfId="15472"/>
    <cellStyle name="Calculation 18 2 3 2 4 2" xfId="27240"/>
    <cellStyle name="Calculation 18 2 3 2 4 2 2" xfId="47066"/>
    <cellStyle name="Calculation 18 2 3 2 4 3" xfId="37522"/>
    <cellStyle name="Calculation 18 2 3 2 5" xfId="16416"/>
    <cellStyle name="Calculation 18 2 3 2 5 2" xfId="28162"/>
    <cellStyle name="Calculation 18 2 3 2 5 2 2" xfId="47988"/>
    <cellStyle name="Calculation 18 2 3 2 5 3" xfId="38466"/>
    <cellStyle name="Calculation 18 2 3 2 6" xfId="17289"/>
    <cellStyle name="Calculation 18 2 3 2 6 2" xfId="29035"/>
    <cellStyle name="Calculation 18 2 3 2 6 2 2" xfId="48861"/>
    <cellStyle name="Calculation 18 2 3 2 6 3" xfId="39339"/>
    <cellStyle name="Calculation 18 2 3 2 7" xfId="18154"/>
    <cellStyle name="Calculation 18 2 3 2 7 2" xfId="29874"/>
    <cellStyle name="Calculation 18 2 3 2 7 2 2" xfId="49700"/>
    <cellStyle name="Calculation 18 2 3 2 7 3" xfId="40204"/>
    <cellStyle name="Calculation 18 2 3 2 8" xfId="18929"/>
    <cellStyle name="Calculation 18 2 3 2 8 2" xfId="40979"/>
    <cellStyle name="Calculation 18 2 3 2 9" xfId="31387"/>
    <cellStyle name="Calculation 18 2 3 3" xfId="9755"/>
    <cellStyle name="Calculation 18 2 3 3 2" xfId="14160"/>
    <cellStyle name="Calculation 18 2 3 3 2 2" xfId="25932"/>
    <cellStyle name="Calculation 18 2 3 3 2 2 2" xfId="45758"/>
    <cellStyle name="Calculation 18 2 3 3 2 3" xfId="36210"/>
    <cellStyle name="Calculation 18 2 3 3 3" xfId="15120"/>
    <cellStyle name="Calculation 18 2 3 3 3 2" xfId="26890"/>
    <cellStyle name="Calculation 18 2 3 3 3 2 2" xfId="46716"/>
    <cellStyle name="Calculation 18 2 3 3 3 3" xfId="37170"/>
    <cellStyle name="Calculation 18 2 3 3 4" xfId="16072"/>
    <cellStyle name="Calculation 18 2 3 3 4 2" xfId="27818"/>
    <cellStyle name="Calculation 18 2 3 3 4 2 2" xfId="47644"/>
    <cellStyle name="Calculation 18 2 3 3 4 3" xfId="38122"/>
    <cellStyle name="Calculation 18 2 3 3 5" xfId="16946"/>
    <cellStyle name="Calculation 18 2 3 3 5 2" xfId="28692"/>
    <cellStyle name="Calculation 18 2 3 3 5 2 2" xfId="48518"/>
    <cellStyle name="Calculation 18 2 3 3 5 3" xfId="38996"/>
    <cellStyle name="Calculation 18 2 3 3 6" xfId="17811"/>
    <cellStyle name="Calculation 18 2 3 3 6 2" xfId="29531"/>
    <cellStyle name="Calculation 18 2 3 3 6 2 2" xfId="49357"/>
    <cellStyle name="Calculation 18 2 3 3 6 3" xfId="39861"/>
    <cellStyle name="Calculation 18 2 3 3 7" xfId="18587"/>
    <cellStyle name="Calculation 18 2 3 3 7 2" xfId="30307"/>
    <cellStyle name="Calculation 18 2 3 3 7 2 2" xfId="50133"/>
    <cellStyle name="Calculation 18 2 3 3 7 3" xfId="40637"/>
    <cellStyle name="Calculation 18 2 3 3 8" xfId="19344"/>
    <cellStyle name="Calculation 18 2 3 3 8 2" xfId="41394"/>
    <cellStyle name="Calculation 18 2 3 3 9" xfId="31819"/>
    <cellStyle name="Calculation 18 2 3 4" xfId="12471"/>
    <cellStyle name="Calculation 18 2 3 4 2" xfId="24286"/>
    <cellStyle name="Calculation 18 2 3 4 2 2" xfId="44113"/>
    <cellStyle name="Calculation 18 2 3 4 3" xfId="34522"/>
    <cellStyle name="Calculation 18 2 3 5" xfId="10717"/>
    <cellStyle name="Calculation 18 2 3 5 2" xfId="22588"/>
    <cellStyle name="Calculation 18 2 3 5 2 2" xfId="42419"/>
    <cellStyle name="Calculation 18 2 3 5 3" xfId="32772"/>
    <cellStyle name="Calculation 18 2 3 6" xfId="12770"/>
    <cellStyle name="Calculation 18 2 3 6 2" xfId="24578"/>
    <cellStyle name="Calculation 18 2 3 6 2 2" xfId="44405"/>
    <cellStyle name="Calculation 18 2 3 6 3" xfId="34821"/>
    <cellStyle name="Calculation 18 2 3 7" xfId="10453"/>
    <cellStyle name="Calculation 18 2 3 7 2" xfId="22327"/>
    <cellStyle name="Calculation 18 2 3 7 2 2" xfId="42158"/>
    <cellStyle name="Calculation 18 2 3 7 3" xfId="32508"/>
    <cellStyle name="Calculation 18 2 3 8" xfId="13314"/>
    <cellStyle name="Calculation 18 2 3 8 2" xfId="25101"/>
    <cellStyle name="Calculation 18 2 3 8 2 2" xfId="44927"/>
    <cellStyle name="Calculation 18 2 3 8 3" xfId="35364"/>
    <cellStyle name="Calculation 18 2 3 9" xfId="10038"/>
    <cellStyle name="Calculation 18 2 3 9 2" xfId="21913"/>
    <cellStyle name="Calculation 18 2 3 9 2 2" xfId="41745"/>
    <cellStyle name="Calculation 18 2 3 9 3" xfId="32094"/>
    <cellStyle name="Calculation 18 2 4" xfId="7936"/>
    <cellStyle name="Calculation 18 2 4 2" xfId="12965"/>
    <cellStyle name="Calculation 18 2 4 2 2" xfId="24760"/>
    <cellStyle name="Calculation 18 2 4 2 2 2" xfId="44587"/>
    <cellStyle name="Calculation 18 2 4 2 3" xfId="35016"/>
    <cellStyle name="Calculation 18 2 4 3" xfId="12176"/>
    <cellStyle name="Calculation 18 2 4 3 2" xfId="24000"/>
    <cellStyle name="Calculation 18 2 4 3 2 2" xfId="43827"/>
    <cellStyle name="Calculation 18 2 4 3 3" xfId="34227"/>
    <cellStyle name="Calculation 18 2 4 4" xfId="10975"/>
    <cellStyle name="Calculation 18 2 4 4 2" xfId="22845"/>
    <cellStyle name="Calculation 18 2 4 4 2 2" xfId="42676"/>
    <cellStyle name="Calculation 18 2 4 4 3" xfId="33030"/>
    <cellStyle name="Calculation 18 2 4 5" xfId="11763"/>
    <cellStyle name="Calculation 18 2 4 5 2" xfId="23610"/>
    <cellStyle name="Calculation 18 2 4 5 2 2" xfId="43438"/>
    <cellStyle name="Calculation 18 2 4 5 3" xfId="33815"/>
    <cellStyle name="Calculation 18 2 4 6" xfId="11314"/>
    <cellStyle name="Calculation 18 2 4 6 2" xfId="23182"/>
    <cellStyle name="Calculation 18 2 4 6 2 2" xfId="43012"/>
    <cellStyle name="Calculation 18 2 4 6 3" xfId="33368"/>
    <cellStyle name="Calculation 18 2 4 7" xfId="13181"/>
    <cellStyle name="Calculation 18 2 4 7 2" xfId="24972"/>
    <cellStyle name="Calculation 18 2 4 7 2 2" xfId="44798"/>
    <cellStyle name="Calculation 18 2 4 7 3" xfId="35231"/>
    <cellStyle name="Calculation 18 2 4 8" xfId="10132"/>
    <cellStyle name="Calculation 18 2 4 8 2" xfId="32188"/>
    <cellStyle name="Calculation 18 2 4 9" xfId="31100"/>
    <cellStyle name="Calculation 18 2 5" xfId="8059"/>
    <cellStyle name="Calculation 18 2 5 2" xfId="13054"/>
    <cellStyle name="Calculation 18 2 5 2 2" xfId="24847"/>
    <cellStyle name="Calculation 18 2 5 2 2 2" xfId="44673"/>
    <cellStyle name="Calculation 18 2 5 2 3" xfId="35104"/>
    <cellStyle name="Calculation 18 2 5 3" xfId="10245"/>
    <cellStyle name="Calculation 18 2 5 3 2" xfId="22119"/>
    <cellStyle name="Calculation 18 2 5 3 2 2" xfId="41951"/>
    <cellStyle name="Calculation 18 2 5 3 3" xfId="32301"/>
    <cellStyle name="Calculation 18 2 5 4" xfId="12303"/>
    <cellStyle name="Calculation 18 2 5 4 2" xfId="24122"/>
    <cellStyle name="Calculation 18 2 5 4 2 2" xfId="43949"/>
    <cellStyle name="Calculation 18 2 5 4 3" xfId="34354"/>
    <cellStyle name="Calculation 18 2 5 5" xfId="10873"/>
    <cellStyle name="Calculation 18 2 5 5 2" xfId="22744"/>
    <cellStyle name="Calculation 18 2 5 5 2 2" xfId="42575"/>
    <cellStyle name="Calculation 18 2 5 5 3" xfId="32928"/>
    <cellStyle name="Calculation 18 2 5 6" xfId="13557"/>
    <cellStyle name="Calculation 18 2 5 6 2" xfId="25339"/>
    <cellStyle name="Calculation 18 2 5 6 2 2" xfId="45165"/>
    <cellStyle name="Calculation 18 2 5 6 3" xfId="35607"/>
    <cellStyle name="Calculation 18 2 5 7" xfId="14566"/>
    <cellStyle name="Calculation 18 2 5 7 2" xfId="26337"/>
    <cellStyle name="Calculation 18 2 5 7 2 2" xfId="46163"/>
    <cellStyle name="Calculation 18 2 5 7 3" xfId="36616"/>
    <cellStyle name="Calculation 18 2 5 8" xfId="15524"/>
    <cellStyle name="Calculation 18 2 5 8 2" xfId="37574"/>
    <cellStyle name="Calculation 18 2 5 9" xfId="31173"/>
    <cellStyle name="Calculation 18 2 6" xfId="10350"/>
    <cellStyle name="Calculation 18 2 6 2" xfId="22224"/>
    <cellStyle name="Calculation 18 2 6 2 2" xfId="42055"/>
    <cellStyle name="Calculation 18 2 6 3" xfId="32405"/>
    <cellStyle name="Calculation 18 2 7" xfId="12549"/>
    <cellStyle name="Calculation 18 2 7 2" xfId="24363"/>
    <cellStyle name="Calculation 18 2 7 2 2" xfId="44190"/>
    <cellStyle name="Calculation 18 2 7 3" xfId="34600"/>
    <cellStyle name="Calculation 18 2 8" xfId="10646"/>
    <cellStyle name="Calculation 18 2 8 2" xfId="22517"/>
    <cellStyle name="Calculation 18 2 8 2 2" xfId="42348"/>
    <cellStyle name="Calculation 18 2 8 3" xfId="32701"/>
    <cellStyle name="Calculation 18 2 9" xfId="12266"/>
    <cellStyle name="Calculation 18 2 9 2" xfId="24086"/>
    <cellStyle name="Calculation 18 2 9 2 2" xfId="43913"/>
    <cellStyle name="Calculation 18 2 9 3" xfId="34317"/>
    <cellStyle name="Calculation 18 3" xfId="7027"/>
    <cellStyle name="Calculation 18 3 10" xfId="10730"/>
    <cellStyle name="Calculation 18 3 10 2" xfId="22601"/>
    <cellStyle name="Calculation 18 3 10 2 2" xfId="42432"/>
    <cellStyle name="Calculation 18 3 10 3" xfId="32785"/>
    <cellStyle name="Calculation 18 3 11" xfId="12767"/>
    <cellStyle name="Calculation 18 3 11 2" xfId="24575"/>
    <cellStyle name="Calculation 18 3 11 2 2" xfId="44402"/>
    <cellStyle name="Calculation 18 3 11 3" xfId="34818"/>
    <cellStyle name="Calculation 18 3 12" xfId="30779"/>
    <cellStyle name="Calculation 18 3 2" xfId="7380"/>
    <cellStyle name="Calculation 18 3 2 10" xfId="12780"/>
    <cellStyle name="Calculation 18 3 2 10 2" xfId="24588"/>
    <cellStyle name="Calculation 18 3 2 10 2 2" xfId="44415"/>
    <cellStyle name="Calculation 18 3 2 10 3" xfId="34831"/>
    <cellStyle name="Calculation 18 3 2 11" xfId="30981"/>
    <cellStyle name="Calculation 18 3 2 2" xfId="9023"/>
    <cellStyle name="Calculation 18 3 2 2 2" xfId="13675"/>
    <cellStyle name="Calculation 18 3 2 2 2 2" xfId="25457"/>
    <cellStyle name="Calculation 18 3 2 2 2 2 2" xfId="45283"/>
    <cellStyle name="Calculation 18 3 2 2 2 3" xfId="35725"/>
    <cellStyle name="Calculation 18 3 2 2 3" xfId="14679"/>
    <cellStyle name="Calculation 18 3 2 2 3 2" xfId="26450"/>
    <cellStyle name="Calculation 18 3 2 2 3 2 2" xfId="46276"/>
    <cellStyle name="Calculation 18 3 2 2 3 3" xfId="36729"/>
    <cellStyle name="Calculation 18 3 2 2 4" xfId="15637"/>
    <cellStyle name="Calculation 18 3 2 2 4 2" xfId="27396"/>
    <cellStyle name="Calculation 18 3 2 2 4 2 2" xfId="47222"/>
    <cellStyle name="Calculation 18 3 2 2 4 3" xfId="37687"/>
    <cellStyle name="Calculation 18 3 2 2 5" xfId="16562"/>
    <cellStyle name="Calculation 18 3 2 2 5 2" xfId="28308"/>
    <cellStyle name="Calculation 18 3 2 2 5 2 2" xfId="48134"/>
    <cellStyle name="Calculation 18 3 2 2 5 3" xfId="38612"/>
    <cellStyle name="Calculation 18 3 2 2 6" xfId="17433"/>
    <cellStyle name="Calculation 18 3 2 2 6 2" xfId="29175"/>
    <cellStyle name="Calculation 18 3 2 2 6 2 2" xfId="49001"/>
    <cellStyle name="Calculation 18 3 2 2 6 3" xfId="39483"/>
    <cellStyle name="Calculation 18 3 2 2 7" xfId="18279"/>
    <cellStyle name="Calculation 18 3 2 2 7 2" xfId="29999"/>
    <cellStyle name="Calculation 18 3 2 2 7 2 2" xfId="49825"/>
    <cellStyle name="Calculation 18 3 2 2 7 3" xfId="40329"/>
    <cellStyle name="Calculation 18 3 2 2 8" xfId="19043"/>
    <cellStyle name="Calculation 18 3 2 2 8 2" xfId="41093"/>
    <cellStyle name="Calculation 18 3 2 2 9" xfId="31515"/>
    <cellStyle name="Calculation 18 3 2 3" xfId="9869"/>
    <cellStyle name="Calculation 18 3 2 3 2" xfId="14274"/>
    <cellStyle name="Calculation 18 3 2 3 2 2" xfId="26046"/>
    <cellStyle name="Calculation 18 3 2 3 2 2 2" xfId="45872"/>
    <cellStyle name="Calculation 18 3 2 3 2 3" xfId="36324"/>
    <cellStyle name="Calculation 18 3 2 3 3" xfId="15234"/>
    <cellStyle name="Calculation 18 3 2 3 3 2" xfId="27004"/>
    <cellStyle name="Calculation 18 3 2 3 3 2 2" xfId="46830"/>
    <cellStyle name="Calculation 18 3 2 3 3 3" xfId="37284"/>
    <cellStyle name="Calculation 18 3 2 3 4" xfId="16186"/>
    <cellStyle name="Calculation 18 3 2 3 4 2" xfId="27932"/>
    <cellStyle name="Calculation 18 3 2 3 4 2 2" xfId="47758"/>
    <cellStyle name="Calculation 18 3 2 3 4 3" xfId="38236"/>
    <cellStyle name="Calculation 18 3 2 3 5" xfId="17060"/>
    <cellStyle name="Calculation 18 3 2 3 5 2" xfId="28806"/>
    <cellStyle name="Calculation 18 3 2 3 5 2 2" xfId="48632"/>
    <cellStyle name="Calculation 18 3 2 3 5 3" xfId="39110"/>
    <cellStyle name="Calculation 18 3 2 3 6" xfId="17925"/>
    <cellStyle name="Calculation 18 3 2 3 6 2" xfId="29645"/>
    <cellStyle name="Calculation 18 3 2 3 6 2 2" xfId="49471"/>
    <cellStyle name="Calculation 18 3 2 3 6 3" xfId="39975"/>
    <cellStyle name="Calculation 18 3 2 3 7" xfId="18701"/>
    <cellStyle name="Calculation 18 3 2 3 7 2" xfId="30421"/>
    <cellStyle name="Calculation 18 3 2 3 7 2 2" xfId="50247"/>
    <cellStyle name="Calculation 18 3 2 3 7 3" xfId="40751"/>
    <cellStyle name="Calculation 18 3 2 3 8" xfId="19458"/>
    <cellStyle name="Calculation 18 3 2 3 8 2" xfId="41508"/>
    <cellStyle name="Calculation 18 3 2 3 9" xfId="31933"/>
    <cellStyle name="Calculation 18 3 2 4" xfId="12647"/>
    <cellStyle name="Calculation 18 3 2 4 2" xfId="24460"/>
    <cellStyle name="Calculation 18 3 2 4 2 2" xfId="44287"/>
    <cellStyle name="Calculation 18 3 2 4 3" xfId="34698"/>
    <cellStyle name="Calculation 18 3 2 5" xfId="10552"/>
    <cellStyle name="Calculation 18 3 2 5 2" xfId="22423"/>
    <cellStyle name="Calculation 18 3 2 5 2 2" xfId="42254"/>
    <cellStyle name="Calculation 18 3 2 5 3" xfId="32607"/>
    <cellStyle name="Calculation 18 3 2 6" xfId="11890"/>
    <cellStyle name="Calculation 18 3 2 6 2" xfId="23728"/>
    <cellStyle name="Calculation 18 3 2 6 2 2" xfId="43556"/>
    <cellStyle name="Calculation 18 3 2 6 3" xfId="33942"/>
    <cellStyle name="Calculation 18 3 2 7" xfId="11215"/>
    <cellStyle name="Calculation 18 3 2 7 2" xfId="23083"/>
    <cellStyle name="Calculation 18 3 2 7 2 2" xfId="42913"/>
    <cellStyle name="Calculation 18 3 2 7 3" xfId="33269"/>
    <cellStyle name="Calculation 18 3 2 8" xfId="12517"/>
    <cellStyle name="Calculation 18 3 2 8 2" xfId="24332"/>
    <cellStyle name="Calculation 18 3 2 8 2 2" xfId="44159"/>
    <cellStyle name="Calculation 18 3 2 8 3" xfId="34568"/>
    <cellStyle name="Calculation 18 3 2 9" xfId="10673"/>
    <cellStyle name="Calculation 18 3 2 9 2" xfId="22544"/>
    <cellStyle name="Calculation 18 3 2 9 2 2" xfId="42375"/>
    <cellStyle name="Calculation 18 3 2 9 3" xfId="32728"/>
    <cellStyle name="Calculation 18 3 3" xfId="8672"/>
    <cellStyle name="Calculation 18 3 3 2" xfId="13414"/>
    <cellStyle name="Calculation 18 3 3 2 2" xfId="25199"/>
    <cellStyle name="Calculation 18 3 3 2 2 2" xfId="45025"/>
    <cellStyle name="Calculation 18 3 3 2 3" xfId="35464"/>
    <cellStyle name="Calculation 18 3 3 3" xfId="14434"/>
    <cellStyle name="Calculation 18 3 3 3 2" xfId="26206"/>
    <cellStyle name="Calculation 18 3 3 3 2 2" xfId="46032"/>
    <cellStyle name="Calculation 18 3 3 3 3" xfId="36484"/>
    <cellStyle name="Calculation 18 3 3 4" xfId="15394"/>
    <cellStyle name="Calculation 18 3 3 4 2" xfId="27162"/>
    <cellStyle name="Calculation 18 3 3 4 2 2" xfId="46988"/>
    <cellStyle name="Calculation 18 3 3 4 3" xfId="37444"/>
    <cellStyle name="Calculation 18 3 3 5" xfId="16343"/>
    <cellStyle name="Calculation 18 3 3 5 2" xfId="28089"/>
    <cellStyle name="Calculation 18 3 3 5 2 2" xfId="47915"/>
    <cellStyle name="Calculation 18 3 3 5 3" xfId="38393"/>
    <cellStyle name="Calculation 18 3 3 6" xfId="17216"/>
    <cellStyle name="Calculation 18 3 3 6 2" xfId="28962"/>
    <cellStyle name="Calculation 18 3 3 6 2 2" xfId="48788"/>
    <cellStyle name="Calculation 18 3 3 6 3" xfId="39266"/>
    <cellStyle name="Calculation 18 3 3 7" xfId="18081"/>
    <cellStyle name="Calculation 18 3 3 7 2" xfId="29801"/>
    <cellStyle name="Calculation 18 3 3 7 2 2" xfId="49627"/>
    <cellStyle name="Calculation 18 3 3 7 3" xfId="40131"/>
    <cellStyle name="Calculation 18 3 3 8" xfId="18857"/>
    <cellStyle name="Calculation 18 3 3 8 2" xfId="40907"/>
    <cellStyle name="Calculation 18 3 3 9" xfId="31313"/>
    <cellStyle name="Calculation 18 3 4" xfId="9683"/>
    <cellStyle name="Calculation 18 3 4 2" xfId="14088"/>
    <cellStyle name="Calculation 18 3 4 2 2" xfId="25860"/>
    <cellStyle name="Calculation 18 3 4 2 2 2" xfId="45686"/>
    <cellStyle name="Calculation 18 3 4 2 3" xfId="36138"/>
    <cellStyle name="Calculation 18 3 4 3" xfId="15048"/>
    <cellStyle name="Calculation 18 3 4 3 2" xfId="26818"/>
    <cellStyle name="Calculation 18 3 4 3 2 2" xfId="46644"/>
    <cellStyle name="Calculation 18 3 4 3 3" xfId="37098"/>
    <cellStyle name="Calculation 18 3 4 4" xfId="16000"/>
    <cellStyle name="Calculation 18 3 4 4 2" xfId="27746"/>
    <cellStyle name="Calculation 18 3 4 4 2 2" xfId="47572"/>
    <cellStyle name="Calculation 18 3 4 4 3" xfId="38050"/>
    <cellStyle name="Calculation 18 3 4 5" xfId="16874"/>
    <cellStyle name="Calculation 18 3 4 5 2" xfId="28620"/>
    <cellStyle name="Calculation 18 3 4 5 2 2" xfId="48446"/>
    <cellStyle name="Calculation 18 3 4 5 3" xfId="38924"/>
    <cellStyle name="Calculation 18 3 4 6" xfId="17739"/>
    <cellStyle name="Calculation 18 3 4 6 2" xfId="29459"/>
    <cellStyle name="Calculation 18 3 4 6 2 2" xfId="49285"/>
    <cellStyle name="Calculation 18 3 4 6 3" xfId="39789"/>
    <cellStyle name="Calculation 18 3 4 7" xfId="18515"/>
    <cellStyle name="Calculation 18 3 4 7 2" xfId="30235"/>
    <cellStyle name="Calculation 18 3 4 7 2 2" xfId="50061"/>
    <cellStyle name="Calculation 18 3 4 7 3" xfId="40565"/>
    <cellStyle name="Calculation 18 3 4 8" xfId="19272"/>
    <cellStyle name="Calculation 18 3 4 8 2" xfId="41322"/>
    <cellStyle name="Calculation 18 3 4 9" xfId="31747"/>
    <cellStyle name="Calculation 18 3 5" xfId="12385"/>
    <cellStyle name="Calculation 18 3 5 2" xfId="24201"/>
    <cellStyle name="Calculation 18 3 5 2 2" xfId="44028"/>
    <cellStyle name="Calculation 18 3 5 3" xfId="34436"/>
    <cellStyle name="Calculation 18 3 6" xfId="10798"/>
    <cellStyle name="Calculation 18 3 6 2" xfId="22669"/>
    <cellStyle name="Calculation 18 3 6 2 2" xfId="42500"/>
    <cellStyle name="Calculation 18 3 6 3" xfId="32853"/>
    <cellStyle name="Calculation 18 3 7" xfId="13275"/>
    <cellStyle name="Calculation 18 3 7 2" xfId="25063"/>
    <cellStyle name="Calculation 18 3 7 2 2" xfId="44889"/>
    <cellStyle name="Calculation 18 3 7 3" xfId="35325"/>
    <cellStyle name="Calculation 18 3 8" xfId="10069"/>
    <cellStyle name="Calculation 18 3 8 2" xfId="21944"/>
    <cellStyle name="Calculation 18 3 8 2 2" xfId="41776"/>
    <cellStyle name="Calculation 18 3 8 3" xfId="32125"/>
    <cellStyle name="Calculation 18 3 9" xfId="12455"/>
    <cellStyle name="Calculation 18 3 9 2" xfId="24271"/>
    <cellStyle name="Calculation 18 3 9 2 2" xfId="44098"/>
    <cellStyle name="Calculation 18 3 9 3" xfId="34506"/>
    <cellStyle name="Calculation 18 4" xfId="7131"/>
    <cellStyle name="Calculation 18 4 10" xfId="13248"/>
    <cellStyle name="Calculation 18 4 10 2" xfId="25038"/>
    <cellStyle name="Calculation 18 4 10 2 2" xfId="44864"/>
    <cellStyle name="Calculation 18 4 10 3" xfId="35298"/>
    <cellStyle name="Calculation 18 4 11" xfId="30852"/>
    <cellStyle name="Calculation 18 4 2" xfId="8774"/>
    <cellStyle name="Calculation 18 4 2 2" xfId="13497"/>
    <cellStyle name="Calculation 18 4 2 2 2" xfId="25279"/>
    <cellStyle name="Calculation 18 4 2 2 2 2" xfId="45105"/>
    <cellStyle name="Calculation 18 4 2 2 3" xfId="35547"/>
    <cellStyle name="Calculation 18 4 2 3" xfId="14511"/>
    <cellStyle name="Calculation 18 4 2 3 2" xfId="26283"/>
    <cellStyle name="Calculation 18 4 2 3 2 2" xfId="46109"/>
    <cellStyle name="Calculation 18 4 2 3 3" xfId="36561"/>
    <cellStyle name="Calculation 18 4 2 4" xfId="15471"/>
    <cellStyle name="Calculation 18 4 2 4 2" xfId="27239"/>
    <cellStyle name="Calculation 18 4 2 4 2 2" xfId="47065"/>
    <cellStyle name="Calculation 18 4 2 4 3" xfId="37521"/>
    <cellStyle name="Calculation 18 4 2 5" xfId="16415"/>
    <cellStyle name="Calculation 18 4 2 5 2" xfId="28161"/>
    <cellStyle name="Calculation 18 4 2 5 2 2" xfId="47987"/>
    <cellStyle name="Calculation 18 4 2 5 3" xfId="38465"/>
    <cellStyle name="Calculation 18 4 2 6" xfId="17288"/>
    <cellStyle name="Calculation 18 4 2 6 2" xfId="29034"/>
    <cellStyle name="Calculation 18 4 2 6 2 2" xfId="48860"/>
    <cellStyle name="Calculation 18 4 2 6 3" xfId="39338"/>
    <cellStyle name="Calculation 18 4 2 7" xfId="18153"/>
    <cellStyle name="Calculation 18 4 2 7 2" xfId="29873"/>
    <cellStyle name="Calculation 18 4 2 7 2 2" xfId="49699"/>
    <cellStyle name="Calculation 18 4 2 7 3" xfId="40203"/>
    <cellStyle name="Calculation 18 4 2 8" xfId="18928"/>
    <cellStyle name="Calculation 18 4 2 8 2" xfId="40978"/>
    <cellStyle name="Calculation 18 4 2 9" xfId="31386"/>
    <cellStyle name="Calculation 18 4 3" xfId="9754"/>
    <cellStyle name="Calculation 18 4 3 2" xfId="14159"/>
    <cellStyle name="Calculation 18 4 3 2 2" xfId="25931"/>
    <cellStyle name="Calculation 18 4 3 2 2 2" xfId="45757"/>
    <cellStyle name="Calculation 18 4 3 2 3" xfId="36209"/>
    <cellStyle name="Calculation 18 4 3 3" xfId="15119"/>
    <cellStyle name="Calculation 18 4 3 3 2" xfId="26889"/>
    <cellStyle name="Calculation 18 4 3 3 2 2" xfId="46715"/>
    <cellStyle name="Calculation 18 4 3 3 3" xfId="37169"/>
    <cellStyle name="Calculation 18 4 3 4" xfId="16071"/>
    <cellStyle name="Calculation 18 4 3 4 2" xfId="27817"/>
    <cellStyle name="Calculation 18 4 3 4 2 2" xfId="47643"/>
    <cellStyle name="Calculation 18 4 3 4 3" xfId="38121"/>
    <cellStyle name="Calculation 18 4 3 5" xfId="16945"/>
    <cellStyle name="Calculation 18 4 3 5 2" xfId="28691"/>
    <cellStyle name="Calculation 18 4 3 5 2 2" xfId="48517"/>
    <cellStyle name="Calculation 18 4 3 5 3" xfId="38995"/>
    <cellStyle name="Calculation 18 4 3 6" xfId="17810"/>
    <cellStyle name="Calculation 18 4 3 6 2" xfId="29530"/>
    <cellStyle name="Calculation 18 4 3 6 2 2" xfId="49356"/>
    <cellStyle name="Calculation 18 4 3 6 3" xfId="39860"/>
    <cellStyle name="Calculation 18 4 3 7" xfId="18586"/>
    <cellStyle name="Calculation 18 4 3 7 2" xfId="30306"/>
    <cellStyle name="Calculation 18 4 3 7 2 2" xfId="50132"/>
    <cellStyle name="Calculation 18 4 3 7 3" xfId="40636"/>
    <cellStyle name="Calculation 18 4 3 8" xfId="19343"/>
    <cellStyle name="Calculation 18 4 3 8 2" xfId="41393"/>
    <cellStyle name="Calculation 18 4 3 9" xfId="31818"/>
    <cellStyle name="Calculation 18 4 4" xfId="12470"/>
    <cellStyle name="Calculation 18 4 4 2" xfId="24285"/>
    <cellStyle name="Calculation 18 4 4 2 2" xfId="44112"/>
    <cellStyle name="Calculation 18 4 4 3" xfId="34521"/>
    <cellStyle name="Calculation 18 4 5" xfId="10718"/>
    <cellStyle name="Calculation 18 4 5 2" xfId="22589"/>
    <cellStyle name="Calculation 18 4 5 2 2" xfId="42420"/>
    <cellStyle name="Calculation 18 4 5 3" xfId="32773"/>
    <cellStyle name="Calculation 18 4 6" xfId="12255"/>
    <cellStyle name="Calculation 18 4 6 2" xfId="24075"/>
    <cellStyle name="Calculation 18 4 6 2 2" xfId="43902"/>
    <cellStyle name="Calculation 18 4 6 3" xfId="34306"/>
    <cellStyle name="Calculation 18 4 7" xfId="10915"/>
    <cellStyle name="Calculation 18 4 7 2" xfId="22786"/>
    <cellStyle name="Calculation 18 4 7 2 2" xfId="42617"/>
    <cellStyle name="Calculation 18 4 7 3" xfId="32970"/>
    <cellStyle name="Calculation 18 4 8" xfId="11817"/>
    <cellStyle name="Calculation 18 4 8 2" xfId="23659"/>
    <cellStyle name="Calculation 18 4 8 2 2" xfId="43487"/>
    <cellStyle name="Calculation 18 4 8 3" xfId="33869"/>
    <cellStyle name="Calculation 18 4 9" xfId="11279"/>
    <cellStyle name="Calculation 18 4 9 2" xfId="23147"/>
    <cellStyle name="Calculation 18 4 9 2 2" xfId="42977"/>
    <cellStyle name="Calculation 18 4 9 3" xfId="33333"/>
    <cellStyle name="Calculation 18 5" xfId="7935"/>
    <cellStyle name="Calculation 18 5 2" xfId="12964"/>
    <cellStyle name="Calculation 18 5 2 2" xfId="24759"/>
    <cellStyle name="Calculation 18 5 2 2 2" xfId="44586"/>
    <cellStyle name="Calculation 18 5 2 3" xfId="35015"/>
    <cellStyle name="Calculation 18 5 3" xfId="10327"/>
    <cellStyle name="Calculation 18 5 3 2" xfId="22201"/>
    <cellStyle name="Calculation 18 5 3 2 2" xfId="42032"/>
    <cellStyle name="Calculation 18 5 3 3" xfId="32382"/>
    <cellStyle name="Calculation 18 5 4" xfId="13215"/>
    <cellStyle name="Calculation 18 5 4 2" xfId="25006"/>
    <cellStyle name="Calculation 18 5 4 2 2" xfId="44832"/>
    <cellStyle name="Calculation 18 5 4 3" xfId="35265"/>
    <cellStyle name="Calculation 18 5 5" xfId="10106"/>
    <cellStyle name="Calculation 18 5 5 2" xfId="21981"/>
    <cellStyle name="Calculation 18 5 5 2 2" xfId="41813"/>
    <cellStyle name="Calculation 18 5 5 3" xfId="32162"/>
    <cellStyle name="Calculation 18 5 6" xfId="13877"/>
    <cellStyle name="Calculation 18 5 6 2" xfId="25650"/>
    <cellStyle name="Calculation 18 5 6 2 2" xfId="45476"/>
    <cellStyle name="Calculation 18 5 6 3" xfId="35927"/>
    <cellStyle name="Calculation 18 5 7" xfId="14840"/>
    <cellStyle name="Calculation 18 5 7 2" xfId="26610"/>
    <cellStyle name="Calculation 18 5 7 2 2" xfId="46436"/>
    <cellStyle name="Calculation 18 5 7 3" xfId="36890"/>
    <cellStyle name="Calculation 18 5 8" xfId="15792"/>
    <cellStyle name="Calculation 18 5 8 2" xfId="37842"/>
    <cellStyle name="Calculation 18 5 9" xfId="31099"/>
    <cellStyle name="Calculation 18 6" xfId="8060"/>
    <cellStyle name="Calculation 18 6 2" xfId="13055"/>
    <cellStyle name="Calculation 18 6 2 2" xfId="24848"/>
    <cellStyle name="Calculation 18 6 2 2 2" xfId="44674"/>
    <cellStyle name="Calculation 18 6 2 3" xfId="35105"/>
    <cellStyle name="Calculation 18 6 3" xfId="10244"/>
    <cellStyle name="Calculation 18 6 3 2" xfId="22118"/>
    <cellStyle name="Calculation 18 6 3 2 2" xfId="41950"/>
    <cellStyle name="Calculation 18 6 3 3" xfId="32300"/>
    <cellStyle name="Calculation 18 6 4" xfId="12839"/>
    <cellStyle name="Calculation 18 6 4 2" xfId="24642"/>
    <cellStyle name="Calculation 18 6 4 2 2" xfId="44469"/>
    <cellStyle name="Calculation 18 6 4 3" xfId="34890"/>
    <cellStyle name="Calculation 18 6 5" xfId="10399"/>
    <cellStyle name="Calculation 18 6 5 2" xfId="22273"/>
    <cellStyle name="Calculation 18 6 5 2 2" xfId="42104"/>
    <cellStyle name="Calculation 18 6 5 3" xfId="32454"/>
    <cellStyle name="Calculation 18 6 6" xfId="13837"/>
    <cellStyle name="Calculation 18 6 6 2" xfId="25612"/>
    <cellStyle name="Calculation 18 6 6 2 2" xfId="45438"/>
    <cellStyle name="Calculation 18 6 6 3" xfId="35887"/>
    <cellStyle name="Calculation 18 6 7" xfId="14806"/>
    <cellStyle name="Calculation 18 6 7 2" xfId="26576"/>
    <cellStyle name="Calculation 18 6 7 2 2" xfId="46402"/>
    <cellStyle name="Calculation 18 6 7 3" xfId="36856"/>
    <cellStyle name="Calculation 18 6 8" xfId="15758"/>
    <cellStyle name="Calculation 18 6 8 2" xfId="37808"/>
    <cellStyle name="Calculation 18 6 9" xfId="31174"/>
    <cellStyle name="Calculation 18 7" xfId="10349"/>
    <cellStyle name="Calculation 18 7 2" xfId="22223"/>
    <cellStyle name="Calculation 18 7 2 2" xfId="42054"/>
    <cellStyle name="Calculation 18 7 3" xfId="32404"/>
    <cellStyle name="Calculation 18 8" xfId="13580"/>
    <cellStyle name="Calculation 18 8 2" xfId="25362"/>
    <cellStyle name="Calculation 18 8 2 2" xfId="45188"/>
    <cellStyle name="Calculation 18 8 3" xfId="35630"/>
    <cellStyle name="Calculation 18 9" xfId="14587"/>
    <cellStyle name="Calculation 18 9 2" xfId="26358"/>
    <cellStyle name="Calculation 18 9 2 2" xfId="46184"/>
    <cellStyle name="Calculation 18 9 3" xfId="36637"/>
    <cellStyle name="Calculation 19" xfId="970"/>
    <cellStyle name="Calculation 19 10" xfId="12861"/>
    <cellStyle name="Calculation 19 10 2" xfId="24661"/>
    <cellStyle name="Calculation 19 10 2 2" xfId="44488"/>
    <cellStyle name="Calculation 19 10 3" xfId="34912"/>
    <cellStyle name="Calculation 19 11" xfId="10381"/>
    <cellStyle name="Calculation 19 11 2" xfId="22255"/>
    <cellStyle name="Calculation 19 11 2 2" xfId="42086"/>
    <cellStyle name="Calculation 19 11 3" xfId="32436"/>
    <cellStyle name="Calculation 19 12" xfId="12288"/>
    <cellStyle name="Calculation 19 12 2" xfId="24108"/>
    <cellStyle name="Calculation 19 12 2 2" xfId="43935"/>
    <cellStyle name="Calculation 19 12 3" xfId="34339"/>
    <cellStyle name="Calculation 19 13" xfId="10885"/>
    <cellStyle name="Calculation 19 13 2" xfId="22756"/>
    <cellStyle name="Calculation 19 13 2 2" xfId="42587"/>
    <cellStyle name="Calculation 19 13 3" xfId="32940"/>
    <cellStyle name="Calculation 19 14" xfId="30555"/>
    <cellStyle name="Calculation 19 2" xfId="971"/>
    <cellStyle name="Calculation 19 2 10" xfId="16651"/>
    <cellStyle name="Calculation 19 2 10 2" xfId="28397"/>
    <cellStyle name="Calculation 19 2 10 2 2" xfId="48223"/>
    <cellStyle name="Calculation 19 2 10 3" xfId="38701"/>
    <cellStyle name="Calculation 19 2 11" xfId="17519"/>
    <cellStyle name="Calculation 19 2 11 2" xfId="29261"/>
    <cellStyle name="Calculation 19 2 11 2 2" xfId="49087"/>
    <cellStyle name="Calculation 19 2 11 3" xfId="39569"/>
    <cellStyle name="Calculation 19 2 12" xfId="18317"/>
    <cellStyle name="Calculation 19 2 12 2" xfId="30037"/>
    <cellStyle name="Calculation 19 2 12 2 2" xfId="49863"/>
    <cellStyle name="Calculation 19 2 12 3" xfId="40367"/>
    <cellStyle name="Calculation 19 2 13" xfId="30556"/>
    <cellStyle name="Calculation 19 2 2" xfId="7024"/>
    <cellStyle name="Calculation 19 2 2 10" xfId="11289"/>
    <cellStyle name="Calculation 19 2 2 10 2" xfId="23157"/>
    <cellStyle name="Calculation 19 2 2 10 2 2" xfId="42987"/>
    <cellStyle name="Calculation 19 2 2 10 3" xfId="33343"/>
    <cellStyle name="Calculation 19 2 2 11" xfId="13247"/>
    <cellStyle name="Calculation 19 2 2 11 2" xfId="25037"/>
    <cellStyle name="Calculation 19 2 2 11 2 2" xfId="44863"/>
    <cellStyle name="Calculation 19 2 2 11 3" xfId="35297"/>
    <cellStyle name="Calculation 19 2 2 12" xfId="30776"/>
    <cellStyle name="Calculation 19 2 2 2" xfId="7381"/>
    <cellStyle name="Calculation 19 2 2 2 10" xfId="15522"/>
    <cellStyle name="Calculation 19 2 2 2 10 2" xfId="27287"/>
    <cellStyle name="Calculation 19 2 2 2 10 2 2" xfId="47113"/>
    <cellStyle name="Calculation 19 2 2 2 10 3" xfId="37572"/>
    <cellStyle name="Calculation 19 2 2 2 11" xfId="30982"/>
    <cellStyle name="Calculation 19 2 2 2 2" xfId="9024"/>
    <cellStyle name="Calculation 19 2 2 2 2 2" xfId="13676"/>
    <cellStyle name="Calculation 19 2 2 2 2 2 2" xfId="25458"/>
    <cellStyle name="Calculation 19 2 2 2 2 2 2 2" xfId="45284"/>
    <cellStyle name="Calculation 19 2 2 2 2 2 3" xfId="35726"/>
    <cellStyle name="Calculation 19 2 2 2 2 3" xfId="14680"/>
    <cellStyle name="Calculation 19 2 2 2 2 3 2" xfId="26451"/>
    <cellStyle name="Calculation 19 2 2 2 2 3 2 2" xfId="46277"/>
    <cellStyle name="Calculation 19 2 2 2 2 3 3" xfId="36730"/>
    <cellStyle name="Calculation 19 2 2 2 2 4" xfId="15638"/>
    <cellStyle name="Calculation 19 2 2 2 2 4 2" xfId="27397"/>
    <cellStyle name="Calculation 19 2 2 2 2 4 2 2" xfId="47223"/>
    <cellStyle name="Calculation 19 2 2 2 2 4 3" xfId="37688"/>
    <cellStyle name="Calculation 19 2 2 2 2 5" xfId="16563"/>
    <cellStyle name="Calculation 19 2 2 2 2 5 2" xfId="28309"/>
    <cellStyle name="Calculation 19 2 2 2 2 5 2 2" xfId="48135"/>
    <cellStyle name="Calculation 19 2 2 2 2 5 3" xfId="38613"/>
    <cellStyle name="Calculation 19 2 2 2 2 6" xfId="17434"/>
    <cellStyle name="Calculation 19 2 2 2 2 6 2" xfId="29176"/>
    <cellStyle name="Calculation 19 2 2 2 2 6 2 2" xfId="49002"/>
    <cellStyle name="Calculation 19 2 2 2 2 6 3" xfId="39484"/>
    <cellStyle name="Calculation 19 2 2 2 2 7" xfId="18280"/>
    <cellStyle name="Calculation 19 2 2 2 2 7 2" xfId="30000"/>
    <cellStyle name="Calculation 19 2 2 2 2 7 2 2" xfId="49826"/>
    <cellStyle name="Calculation 19 2 2 2 2 7 3" xfId="40330"/>
    <cellStyle name="Calculation 19 2 2 2 2 8" xfId="19044"/>
    <cellStyle name="Calculation 19 2 2 2 2 8 2" xfId="41094"/>
    <cellStyle name="Calculation 19 2 2 2 2 9" xfId="31516"/>
    <cellStyle name="Calculation 19 2 2 2 3" xfId="9870"/>
    <cellStyle name="Calculation 19 2 2 2 3 2" xfId="14275"/>
    <cellStyle name="Calculation 19 2 2 2 3 2 2" xfId="26047"/>
    <cellStyle name="Calculation 19 2 2 2 3 2 2 2" xfId="45873"/>
    <cellStyle name="Calculation 19 2 2 2 3 2 3" xfId="36325"/>
    <cellStyle name="Calculation 19 2 2 2 3 3" xfId="15235"/>
    <cellStyle name="Calculation 19 2 2 2 3 3 2" xfId="27005"/>
    <cellStyle name="Calculation 19 2 2 2 3 3 2 2" xfId="46831"/>
    <cellStyle name="Calculation 19 2 2 2 3 3 3" xfId="37285"/>
    <cellStyle name="Calculation 19 2 2 2 3 4" xfId="16187"/>
    <cellStyle name="Calculation 19 2 2 2 3 4 2" xfId="27933"/>
    <cellStyle name="Calculation 19 2 2 2 3 4 2 2" xfId="47759"/>
    <cellStyle name="Calculation 19 2 2 2 3 4 3" xfId="38237"/>
    <cellStyle name="Calculation 19 2 2 2 3 5" xfId="17061"/>
    <cellStyle name="Calculation 19 2 2 2 3 5 2" xfId="28807"/>
    <cellStyle name="Calculation 19 2 2 2 3 5 2 2" xfId="48633"/>
    <cellStyle name="Calculation 19 2 2 2 3 5 3" xfId="39111"/>
    <cellStyle name="Calculation 19 2 2 2 3 6" xfId="17926"/>
    <cellStyle name="Calculation 19 2 2 2 3 6 2" xfId="29646"/>
    <cellStyle name="Calculation 19 2 2 2 3 6 2 2" xfId="49472"/>
    <cellStyle name="Calculation 19 2 2 2 3 6 3" xfId="39976"/>
    <cellStyle name="Calculation 19 2 2 2 3 7" xfId="18702"/>
    <cellStyle name="Calculation 19 2 2 2 3 7 2" xfId="30422"/>
    <cellStyle name="Calculation 19 2 2 2 3 7 2 2" xfId="50248"/>
    <cellStyle name="Calculation 19 2 2 2 3 7 3" xfId="40752"/>
    <cellStyle name="Calculation 19 2 2 2 3 8" xfId="19459"/>
    <cellStyle name="Calculation 19 2 2 2 3 8 2" xfId="41509"/>
    <cellStyle name="Calculation 19 2 2 2 3 9" xfId="31934"/>
    <cellStyle name="Calculation 19 2 2 2 4" xfId="12648"/>
    <cellStyle name="Calculation 19 2 2 2 4 2" xfId="24461"/>
    <cellStyle name="Calculation 19 2 2 2 4 2 2" xfId="44288"/>
    <cellStyle name="Calculation 19 2 2 2 4 3" xfId="34699"/>
    <cellStyle name="Calculation 19 2 2 2 5" xfId="10551"/>
    <cellStyle name="Calculation 19 2 2 2 5 2" xfId="22422"/>
    <cellStyle name="Calculation 19 2 2 2 5 2 2" xfId="42253"/>
    <cellStyle name="Calculation 19 2 2 2 5 3" xfId="32606"/>
    <cellStyle name="Calculation 19 2 2 2 6" xfId="12274"/>
    <cellStyle name="Calculation 19 2 2 2 6 2" xfId="24094"/>
    <cellStyle name="Calculation 19 2 2 2 6 2 2" xfId="43921"/>
    <cellStyle name="Calculation 19 2 2 2 6 3" xfId="34325"/>
    <cellStyle name="Calculation 19 2 2 2 7" xfId="10896"/>
    <cellStyle name="Calculation 19 2 2 2 7 2" xfId="22767"/>
    <cellStyle name="Calculation 19 2 2 2 7 2 2" xfId="42598"/>
    <cellStyle name="Calculation 19 2 2 2 7 3" xfId="32951"/>
    <cellStyle name="Calculation 19 2 2 2 8" xfId="13555"/>
    <cellStyle name="Calculation 19 2 2 2 8 2" xfId="25337"/>
    <cellStyle name="Calculation 19 2 2 2 8 2 2" xfId="45163"/>
    <cellStyle name="Calculation 19 2 2 2 8 3" xfId="35605"/>
    <cellStyle name="Calculation 19 2 2 2 9" xfId="14564"/>
    <cellStyle name="Calculation 19 2 2 2 9 2" xfId="26335"/>
    <cellStyle name="Calculation 19 2 2 2 9 2 2" xfId="46161"/>
    <cellStyle name="Calculation 19 2 2 2 9 3" xfId="36614"/>
    <cellStyle name="Calculation 19 2 2 3" xfId="8669"/>
    <cellStyle name="Calculation 19 2 2 3 2" xfId="13411"/>
    <cellStyle name="Calculation 19 2 2 3 2 2" xfId="25196"/>
    <cellStyle name="Calculation 19 2 2 3 2 2 2" xfId="45022"/>
    <cellStyle name="Calculation 19 2 2 3 2 3" xfId="35461"/>
    <cellStyle name="Calculation 19 2 2 3 3" xfId="14431"/>
    <cellStyle name="Calculation 19 2 2 3 3 2" xfId="26203"/>
    <cellStyle name="Calculation 19 2 2 3 3 2 2" xfId="46029"/>
    <cellStyle name="Calculation 19 2 2 3 3 3" xfId="36481"/>
    <cellStyle name="Calculation 19 2 2 3 4" xfId="15391"/>
    <cellStyle name="Calculation 19 2 2 3 4 2" xfId="27159"/>
    <cellStyle name="Calculation 19 2 2 3 4 2 2" xfId="46985"/>
    <cellStyle name="Calculation 19 2 2 3 4 3" xfId="37441"/>
    <cellStyle name="Calculation 19 2 2 3 5" xfId="16340"/>
    <cellStyle name="Calculation 19 2 2 3 5 2" xfId="28086"/>
    <cellStyle name="Calculation 19 2 2 3 5 2 2" xfId="47912"/>
    <cellStyle name="Calculation 19 2 2 3 5 3" xfId="38390"/>
    <cellStyle name="Calculation 19 2 2 3 6" xfId="17213"/>
    <cellStyle name="Calculation 19 2 2 3 6 2" xfId="28959"/>
    <cellStyle name="Calculation 19 2 2 3 6 2 2" xfId="48785"/>
    <cellStyle name="Calculation 19 2 2 3 6 3" xfId="39263"/>
    <cellStyle name="Calculation 19 2 2 3 7" xfId="18078"/>
    <cellStyle name="Calculation 19 2 2 3 7 2" xfId="29798"/>
    <cellStyle name="Calculation 19 2 2 3 7 2 2" xfId="49624"/>
    <cellStyle name="Calculation 19 2 2 3 7 3" xfId="40128"/>
    <cellStyle name="Calculation 19 2 2 3 8" xfId="18854"/>
    <cellStyle name="Calculation 19 2 2 3 8 2" xfId="40904"/>
    <cellStyle name="Calculation 19 2 2 3 9" xfId="31310"/>
    <cellStyle name="Calculation 19 2 2 4" xfId="9680"/>
    <cellStyle name="Calculation 19 2 2 4 2" xfId="14085"/>
    <cellStyle name="Calculation 19 2 2 4 2 2" xfId="25857"/>
    <cellStyle name="Calculation 19 2 2 4 2 2 2" xfId="45683"/>
    <cellStyle name="Calculation 19 2 2 4 2 3" xfId="36135"/>
    <cellStyle name="Calculation 19 2 2 4 3" xfId="15045"/>
    <cellStyle name="Calculation 19 2 2 4 3 2" xfId="26815"/>
    <cellStyle name="Calculation 19 2 2 4 3 2 2" xfId="46641"/>
    <cellStyle name="Calculation 19 2 2 4 3 3" xfId="37095"/>
    <cellStyle name="Calculation 19 2 2 4 4" xfId="15997"/>
    <cellStyle name="Calculation 19 2 2 4 4 2" xfId="27743"/>
    <cellStyle name="Calculation 19 2 2 4 4 2 2" xfId="47569"/>
    <cellStyle name="Calculation 19 2 2 4 4 3" xfId="38047"/>
    <cellStyle name="Calculation 19 2 2 4 5" xfId="16871"/>
    <cellStyle name="Calculation 19 2 2 4 5 2" xfId="28617"/>
    <cellStyle name="Calculation 19 2 2 4 5 2 2" xfId="48443"/>
    <cellStyle name="Calculation 19 2 2 4 5 3" xfId="38921"/>
    <cellStyle name="Calculation 19 2 2 4 6" xfId="17736"/>
    <cellStyle name="Calculation 19 2 2 4 6 2" xfId="29456"/>
    <cellStyle name="Calculation 19 2 2 4 6 2 2" xfId="49282"/>
    <cellStyle name="Calculation 19 2 2 4 6 3" xfId="39786"/>
    <cellStyle name="Calculation 19 2 2 4 7" xfId="18512"/>
    <cellStyle name="Calculation 19 2 2 4 7 2" xfId="30232"/>
    <cellStyle name="Calculation 19 2 2 4 7 2 2" xfId="50058"/>
    <cellStyle name="Calculation 19 2 2 4 7 3" xfId="40562"/>
    <cellStyle name="Calculation 19 2 2 4 8" xfId="19269"/>
    <cellStyle name="Calculation 19 2 2 4 8 2" xfId="41319"/>
    <cellStyle name="Calculation 19 2 2 4 9" xfId="31744"/>
    <cellStyle name="Calculation 19 2 2 5" xfId="12382"/>
    <cellStyle name="Calculation 19 2 2 5 2" xfId="24198"/>
    <cellStyle name="Calculation 19 2 2 5 2 2" xfId="44025"/>
    <cellStyle name="Calculation 19 2 2 5 3" xfId="34433"/>
    <cellStyle name="Calculation 19 2 2 6" xfId="10801"/>
    <cellStyle name="Calculation 19 2 2 6 2" xfId="22672"/>
    <cellStyle name="Calculation 19 2 2 6 2 2" xfId="42503"/>
    <cellStyle name="Calculation 19 2 2 6 3" xfId="32856"/>
    <cellStyle name="Calculation 19 2 2 7" xfId="12242"/>
    <cellStyle name="Calculation 19 2 2 7 2" xfId="24062"/>
    <cellStyle name="Calculation 19 2 2 7 2 2" xfId="43889"/>
    <cellStyle name="Calculation 19 2 2 7 3" xfId="34293"/>
    <cellStyle name="Calculation 19 2 2 8" xfId="10926"/>
    <cellStyle name="Calculation 19 2 2 8 2" xfId="22797"/>
    <cellStyle name="Calculation 19 2 2 8 2 2" xfId="42628"/>
    <cellStyle name="Calculation 19 2 2 8 3" xfId="32981"/>
    <cellStyle name="Calculation 19 2 2 9" xfId="11806"/>
    <cellStyle name="Calculation 19 2 2 9 2" xfId="23649"/>
    <cellStyle name="Calculation 19 2 2 9 2 2" xfId="43477"/>
    <cellStyle name="Calculation 19 2 2 9 3" xfId="33858"/>
    <cellStyle name="Calculation 19 2 3" xfId="7134"/>
    <cellStyle name="Calculation 19 2 3 10" xfId="13262"/>
    <cellStyle name="Calculation 19 2 3 10 2" xfId="25051"/>
    <cellStyle name="Calculation 19 2 3 10 2 2" xfId="44877"/>
    <cellStyle name="Calculation 19 2 3 10 3" xfId="35312"/>
    <cellStyle name="Calculation 19 2 3 11" xfId="30855"/>
    <cellStyle name="Calculation 19 2 3 2" xfId="8777"/>
    <cellStyle name="Calculation 19 2 3 2 2" xfId="13500"/>
    <cellStyle name="Calculation 19 2 3 2 2 2" xfId="25282"/>
    <cellStyle name="Calculation 19 2 3 2 2 2 2" xfId="45108"/>
    <cellStyle name="Calculation 19 2 3 2 2 3" xfId="35550"/>
    <cellStyle name="Calculation 19 2 3 2 3" xfId="14514"/>
    <cellStyle name="Calculation 19 2 3 2 3 2" xfId="26286"/>
    <cellStyle name="Calculation 19 2 3 2 3 2 2" xfId="46112"/>
    <cellStyle name="Calculation 19 2 3 2 3 3" xfId="36564"/>
    <cellStyle name="Calculation 19 2 3 2 4" xfId="15474"/>
    <cellStyle name="Calculation 19 2 3 2 4 2" xfId="27242"/>
    <cellStyle name="Calculation 19 2 3 2 4 2 2" xfId="47068"/>
    <cellStyle name="Calculation 19 2 3 2 4 3" xfId="37524"/>
    <cellStyle name="Calculation 19 2 3 2 5" xfId="16418"/>
    <cellStyle name="Calculation 19 2 3 2 5 2" xfId="28164"/>
    <cellStyle name="Calculation 19 2 3 2 5 2 2" xfId="47990"/>
    <cellStyle name="Calculation 19 2 3 2 5 3" xfId="38468"/>
    <cellStyle name="Calculation 19 2 3 2 6" xfId="17291"/>
    <cellStyle name="Calculation 19 2 3 2 6 2" xfId="29037"/>
    <cellStyle name="Calculation 19 2 3 2 6 2 2" xfId="48863"/>
    <cellStyle name="Calculation 19 2 3 2 6 3" xfId="39341"/>
    <cellStyle name="Calculation 19 2 3 2 7" xfId="18156"/>
    <cellStyle name="Calculation 19 2 3 2 7 2" xfId="29876"/>
    <cellStyle name="Calculation 19 2 3 2 7 2 2" xfId="49702"/>
    <cellStyle name="Calculation 19 2 3 2 7 3" xfId="40206"/>
    <cellStyle name="Calculation 19 2 3 2 8" xfId="18931"/>
    <cellStyle name="Calculation 19 2 3 2 8 2" xfId="40981"/>
    <cellStyle name="Calculation 19 2 3 2 9" xfId="31389"/>
    <cellStyle name="Calculation 19 2 3 3" xfId="9757"/>
    <cellStyle name="Calculation 19 2 3 3 2" xfId="14162"/>
    <cellStyle name="Calculation 19 2 3 3 2 2" xfId="25934"/>
    <cellStyle name="Calculation 19 2 3 3 2 2 2" xfId="45760"/>
    <cellStyle name="Calculation 19 2 3 3 2 3" xfId="36212"/>
    <cellStyle name="Calculation 19 2 3 3 3" xfId="15122"/>
    <cellStyle name="Calculation 19 2 3 3 3 2" xfId="26892"/>
    <cellStyle name="Calculation 19 2 3 3 3 2 2" xfId="46718"/>
    <cellStyle name="Calculation 19 2 3 3 3 3" xfId="37172"/>
    <cellStyle name="Calculation 19 2 3 3 4" xfId="16074"/>
    <cellStyle name="Calculation 19 2 3 3 4 2" xfId="27820"/>
    <cellStyle name="Calculation 19 2 3 3 4 2 2" xfId="47646"/>
    <cellStyle name="Calculation 19 2 3 3 4 3" xfId="38124"/>
    <cellStyle name="Calculation 19 2 3 3 5" xfId="16948"/>
    <cellStyle name="Calculation 19 2 3 3 5 2" xfId="28694"/>
    <cellStyle name="Calculation 19 2 3 3 5 2 2" xfId="48520"/>
    <cellStyle name="Calculation 19 2 3 3 5 3" xfId="38998"/>
    <cellStyle name="Calculation 19 2 3 3 6" xfId="17813"/>
    <cellStyle name="Calculation 19 2 3 3 6 2" xfId="29533"/>
    <cellStyle name="Calculation 19 2 3 3 6 2 2" xfId="49359"/>
    <cellStyle name="Calculation 19 2 3 3 6 3" xfId="39863"/>
    <cellStyle name="Calculation 19 2 3 3 7" xfId="18589"/>
    <cellStyle name="Calculation 19 2 3 3 7 2" xfId="30309"/>
    <cellStyle name="Calculation 19 2 3 3 7 2 2" xfId="50135"/>
    <cellStyle name="Calculation 19 2 3 3 7 3" xfId="40639"/>
    <cellStyle name="Calculation 19 2 3 3 8" xfId="19346"/>
    <cellStyle name="Calculation 19 2 3 3 8 2" xfId="41396"/>
    <cellStyle name="Calculation 19 2 3 3 9" xfId="31821"/>
    <cellStyle name="Calculation 19 2 3 4" xfId="12473"/>
    <cellStyle name="Calculation 19 2 3 4 2" xfId="24288"/>
    <cellStyle name="Calculation 19 2 3 4 2 2" xfId="44115"/>
    <cellStyle name="Calculation 19 2 3 4 3" xfId="34524"/>
    <cellStyle name="Calculation 19 2 3 5" xfId="10715"/>
    <cellStyle name="Calculation 19 2 3 5 2" xfId="22586"/>
    <cellStyle name="Calculation 19 2 3 5 2 2" xfId="42417"/>
    <cellStyle name="Calculation 19 2 3 5 3" xfId="32770"/>
    <cellStyle name="Calculation 19 2 3 6" xfId="13287"/>
    <cellStyle name="Calculation 19 2 3 6 2" xfId="25075"/>
    <cellStyle name="Calculation 19 2 3 6 2 2" xfId="44901"/>
    <cellStyle name="Calculation 19 2 3 6 3" xfId="35337"/>
    <cellStyle name="Calculation 19 2 3 7" xfId="10058"/>
    <cellStyle name="Calculation 19 2 3 7 2" xfId="21933"/>
    <cellStyle name="Calculation 19 2 3 7 2 2" xfId="41765"/>
    <cellStyle name="Calculation 19 2 3 7 3" xfId="32114"/>
    <cellStyle name="Calculation 19 2 3 8" xfId="11998"/>
    <cellStyle name="Calculation 19 2 3 8 2" xfId="23825"/>
    <cellStyle name="Calculation 19 2 3 8 2 2" xfId="43653"/>
    <cellStyle name="Calculation 19 2 3 8 3" xfId="34050"/>
    <cellStyle name="Calculation 19 2 3 9" xfId="11132"/>
    <cellStyle name="Calculation 19 2 3 9 2" xfId="23000"/>
    <cellStyle name="Calculation 19 2 3 9 2 2" xfId="42830"/>
    <cellStyle name="Calculation 19 2 3 9 3" xfId="33186"/>
    <cellStyle name="Calculation 19 2 4" xfId="7938"/>
    <cellStyle name="Calculation 19 2 4 2" xfId="12967"/>
    <cellStyle name="Calculation 19 2 4 2 2" xfId="24762"/>
    <cellStyle name="Calculation 19 2 4 2 2 2" xfId="44589"/>
    <cellStyle name="Calculation 19 2 4 2 3" xfId="35018"/>
    <cellStyle name="Calculation 19 2 4 3" xfId="10325"/>
    <cellStyle name="Calculation 19 2 4 3 2" xfId="22199"/>
    <cellStyle name="Calculation 19 2 4 3 2 2" xfId="42030"/>
    <cellStyle name="Calculation 19 2 4 3 3" xfId="32380"/>
    <cellStyle name="Calculation 19 2 4 4" xfId="13581"/>
    <cellStyle name="Calculation 19 2 4 4 2" xfId="25363"/>
    <cellStyle name="Calculation 19 2 4 4 2 2" xfId="45189"/>
    <cellStyle name="Calculation 19 2 4 4 3" xfId="35631"/>
    <cellStyle name="Calculation 19 2 4 5" xfId="14588"/>
    <cellStyle name="Calculation 19 2 4 5 2" xfId="26359"/>
    <cellStyle name="Calculation 19 2 4 5 2 2" xfId="46185"/>
    <cellStyle name="Calculation 19 2 4 5 3" xfId="36638"/>
    <cellStyle name="Calculation 19 2 4 6" xfId="15546"/>
    <cellStyle name="Calculation 19 2 4 6 2" xfId="27307"/>
    <cellStyle name="Calculation 19 2 4 6 2 2" xfId="47133"/>
    <cellStyle name="Calculation 19 2 4 6 3" xfId="37596"/>
    <cellStyle name="Calculation 19 2 4 7" xfId="16473"/>
    <cellStyle name="Calculation 19 2 4 7 2" xfId="28219"/>
    <cellStyle name="Calculation 19 2 4 7 2 2" xfId="48045"/>
    <cellStyle name="Calculation 19 2 4 7 3" xfId="38523"/>
    <cellStyle name="Calculation 19 2 4 8" xfId="17344"/>
    <cellStyle name="Calculation 19 2 4 8 2" xfId="39394"/>
    <cellStyle name="Calculation 19 2 4 9" xfId="31102"/>
    <cellStyle name="Calculation 19 2 5" xfId="8057"/>
    <cellStyle name="Calculation 19 2 5 2" xfId="13052"/>
    <cellStyle name="Calculation 19 2 5 2 2" xfId="24845"/>
    <cellStyle name="Calculation 19 2 5 2 2 2" xfId="44671"/>
    <cellStyle name="Calculation 19 2 5 2 3" xfId="35102"/>
    <cellStyle name="Calculation 19 2 5 3" xfId="10247"/>
    <cellStyle name="Calculation 19 2 5 3 2" xfId="22121"/>
    <cellStyle name="Calculation 19 2 5 3 2 2" xfId="41953"/>
    <cellStyle name="Calculation 19 2 5 3 3" xfId="32303"/>
    <cellStyle name="Calculation 19 2 5 4" xfId="13094"/>
    <cellStyle name="Calculation 19 2 5 4 2" xfId="24887"/>
    <cellStyle name="Calculation 19 2 5 4 2 2" xfId="44713"/>
    <cellStyle name="Calculation 19 2 5 4 3" xfId="35144"/>
    <cellStyle name="Calculation 19 2 5 5" xfId="10212"/>
    <cellStyle name="Calculation 19 2 5 5 2" xfId="22086"/>
    <cellStyle name="Calculation 19 2 5 5 2 2" xfId="41918"/>
    <cellStyle name="Calculation 19 2 5 5 3" xfId="32268"/>
    <cellStyle name="Calculation 19 2 5 6" xfId="13339"/>
    <cellStyle name="Calculation 19 2 5 6 2" xfId="25125"/>
    <cellStyle name="Calculation 19 2 5 6 2 2" xfId="44951"/>
    <cellStyle name="Calculation 19 2 5 6 3" xfId="35389"/>
    <cellStyle name="Calculation 19 2 5 7" xfId="10017"/>
    <cellStyle name="Calculation 19 2 5 7 2" xfId="21892"/>
    <cellStyle name="Calculation 19 2 5 7 2 2" xfId="41724"/>
    <cellStyle name="Calculation 19 2 5 7 3" xfId="32073"/>
    <cellStyle name="Calculation 19 2 5 8" xfId="12909"/>
    <cellStyle name="Calculation 19 2 5 8 2" xfId="34960"/>
    <cellStyle name="Calculation 19 2 5 9" xfId="31171"/>
    <cellStyle name="Calculation 19 2 6" xfId="10352"/>
    <cellStyle name="Calculation 19 2 6 2" xfId="22226"/>
    <cellStyle name="Calculation 19 2 6 2 2" xfId="42057"/>
    <cellStyle name="Calculation 19 2 6 3" xfId="32407"/>
    <cellStyle name="Calculation 19 2 7" xfId="13846"/>
    <cellStyle name="Calculation 19 2 7 2" xfId="25621"/>
    <cellStyle name="Calculation 19 2 7 2 2" xfId="45447"/>
    <cellStyle name="Calculation 19 2 7 3" xfId="35896"/>
    <cellStyle name="Calculation 19 2 8" xfId="14814"/>
    <cellStyle name="Calculation 19 2 8 2" xfId="26584"/>
    <cellStyle name="Calculation 19 2 8 2 2" xfId="46410"/>
    <cellStyle name="Calculation 19 2 8 3" xfId="36864"/>
    <cellStyle name="Calculation 19 2 9" xfId="15766"/>
    <cellStyle name="Calculation 19 2 9 2" xfId="27516"/>
    <cellStyle name="Calculation 19 2 9 2 2" xfId="47342"/>
    <cellStyle name="Calculation 19 2 9 3" xfId="37816"/>
    <cellStyle name="Calculation 19 3" xfId="7025"/>
    <cellStyle name="Calculation 19 3 10" xfId="11202"/>
    <cellStyle name="Calculation 19 3 10 2" xfId="23070"/>
    <cellStyle name="Calculation 19 3 10 2 2" xfId="42900"/>
    <cellStyle name="Calculation 19 3 10 3" xfId="33256"/>
    <cellStyle name="Calculation 19 3 11" xfId="13548"/>
    <cellStyle name="Calculation 19 3 11 2" xfId="25330"/>
    <cellStyle name="Calculation 19 3 11 2 2" xfId="45156"/>
    <cellStyle name="Calculation 19 3 11 3" xfId="35598"/>
    <cellStyle name="Calculation 19 3 12" xfId="30777"/>
    <cellStyle name="Calculation 19 3 2" xfId="7382"/>
    <cellStyle name="Calculation 19 3 2 10" xfId="13199"/>
    <cellStyle name="Calculation 19 3 2 10 2" xfId="24990"/>
    <cellStyle name="Calculation 19 3 2 10 2 2" xfId="44816"/>
    <cellStyle name="Calculation 19 3 2 10 3" xfId="35249"/>
    <cellStyle name="Calculation 19 3 2 11" xfId="30983"/>
    <cellStyle name="Calculation 19 3 2 2" xfId="9025"/>
    <cellStyle name="Calculation 19 3 2 2 2" xfId="13677"/>
    <cellStyle name="Calculation 19 3 2 2 2 2" xfId="25459"/>
    <cellStyle name="Calculation 19 3 2 2 2 2 2" xfId="45285"/>
    <cellStyle name="Calculation 19 3 2 2 2 3" xfId="35727"/>
    <cellStyle name="Calculation 19 3 2 2 3" xfId="14681"/>
    <cellStyle name="Calculation 19 3 2 2 3 2" xfId="26452"/>
    <cellStyle name="Calculation 19 3 2 2 3 2 2" xfId="46278"/>
    <cellStyle name="Calculation 19 3 2 2 3 3" xfId="36731"/>
    <cellStyle name="Calculation 19 3 2 2 4" xfId="15639"/>
    <cellStyle name="Calculation 19 3 2 2 4 2" xfId="27398"/>
    <cellStyle name="Calculation 19 3 2 2 4 2 2" xfId="47224"/>
    <cellStyle name="Calculation 19 3 2 2 4 3" xfId="37689"/>
    <cellStyle name="Calculation 19 3 2 2 5" xfId="16564"/>
    <cellStyle name="Calculation 19 3 2 2 5 2" xfId="28310"/>
    <cellStyle name="Calculation 19 3 2 2 5 2 2" xfId="48136"/>
    <cellStyle name="Calculation 19 3 2 2 5 3" xfId="38614"/>
    <cellStyle name="Calculation 19 3 2 2 6" xfId="17435"/>
    <cellStyle name="Calculation 19 3 2 2 6 2" xfId="29177"/>
    <cellStyle name="Calculation 19 3 2 2 6 2 2" xfId="49003"/>
    <cellStyle name="Calculation 19 3 2 2 6 3" xfId="39485"/>
    <cellStyle name="Calculation 19 3 2 2 7" xfId="18281"/>
    <cellStyle name="Calculation 19 3 2 2 7 2" xfId="30001"/>
    <cellStyle name="Calculation 19 3 2 2 7 2 2" xfId="49827"/>
    <cellStyle name="Calculation 19 3 2 2 7 3" xfId="40331"/>
    <cellStyle name="Calculation 19 3 2 2 8" xfId="19045"/>
    <cellStyle name="Calculation 19 3 2 2 8 2" xfId="41095"/>
    <cellStyle name="Calculation 19 3 2 2 9" xfId="31517"/>
    <cellStyle name="Calculation 19 3 2 3" xfId="9871"/>
    <cellStyle name="Calculation 19 3 2 3 2" xfId="14276"/>
    <cellStyle name="Calculation 19 3 2 3 2 2" xfId="26048"/>
    <cellStyle name="Calculation 19 3 2 3 2 2 2" xfId="45874"/>
    <cellStyle name="Calculation 19 3 2 3 2 3" xfId="36326"/>
    <cellStyle name="Calculation 19 3 2 3 3" xfId="15236"/>
    <cellStyle name="Calculation 19 3 2 3 3 2" xfId="27006"/>
    <cellStyle name="Calculation 19 3 2 3 3 2 2" xfId="46832"/>
    <cellStyle name="Calculation 19 3 2 3 3 3" xfId="37286"/>
    <cellStyle name="Calculation 19 3 2 3 4" xfId="16188"/>
    <cellStyle name="Calculation 19 3 2 3 4 2" xfId="27934"/>
    <cellStyle name="Calculation 19 3 2 3 4 2 2" xfId="47760"/>
    <cellStyle name="Calculation 19 3 2 3 4 3" xfId="38238"/>
    <cellStyle name="Calculation 19 3 2 3 5" xfId="17062"/>
    <cellStyle name="Calculation 19 3 2 3 5 2" xfId="28808"/>
    <cellStyle name="Calculation 19 3 2 3 5 2 2" xfId="48634"/>
    <cellStyle name="Calculation 19 3 2 3 5 3" xfId="39112"/>
    <cellStyle name="Calculation 19 3 2 3 6" xfId="17927"/>
    <cellStyle name="Calculation 19 3 2 3 6 2" xfId="29647"/>
    <cellStyle name="Calculation 19 3 2 3 6 2 2" xfId="49473"/>
    <cellStyle name="Calculation 19 3 2 3 6 3" xfId="39977"/>
    <cellStyle name="Calculation 19 3 2 3 7" xfId="18703"/>
    <cellStyle name="Calculation 19 3 2 3 7 2" xfId="30423"/>
    <cellStyle name="Calculation 19 3 2 3 7 2 2" xfId="50249"/>
    <cellStyle name="Calculation 19 3 2 3 7 3" xfId="40753"/>
    <cellStyle name="Calculation 19 3 2 3 8" xfId="19460"/>
    <cellStyle name="Calculation 19 3 2 3 8 2" xfId="41510"/>
    <cellStyle name="Calculation 19 3 2 3 9" xfId="31935"/>
    <cellStyle name="Calculation 19 3 2 4" xfId="12649"/>
    <cellStyle name="Calculation 19 3 2 4 2" xfId="24462"/>
    <cellStyle name="Calculation 19 3 2 4 2 2" xfId="44289"/>
    <cellStyle name="Calculation 19 3 2 4 3" xfId="34700"/>
    <cellStyle name="Calculation 19 3 2 5" xfId="10550"/>
    <cellStyle name="Calculation 19 3 2 5 2" xfId="22421"/>
    <cellStyle name="Calculation 19 3 2 5 2 2" xfId="42252"/>
    <cellStyle name="Calculation 19 3 2 5 3" xfId="32605"/>
    <cellStyle name="Calculation 19 3 2 6" xfId="12797"/>
    <cellStyle name="Calculation 19 3 2 6 2" xfId="24601"/>
    <cellStyle name="Calculation 19 3 2 6 2 2" xfId="44428"/>
    <cellStyle name="Calculation 19 3 2 6 3" xfId="34848"/>
    <cellStyle name="Calculation 19 3 2 7" xfId="10432"/>
    <cellStyle name="Calculation 19 3 2 7 2" xfId="22306"/>
    <cellStyle name="Calculation 19 3 2 7 2 2" xfId="42137"/>
    <cellStyle name="Calculation 19 3 2 7 3" xfId="32487"/>
    <cellStyle name="Calculation 19 3 2 8" xfId="12543"/>
    <cellStyle name="Calculation 19 3 2 8 2" xfId="24358"/>
    <cellStyle name="Calculation 19 3 2 8 2 2" xfId="44185"/>
    <cellStyle name="Calculation 19 3 2 8 3" xfId="34594"/>
    <cellStyle name="Calculation 19 3 2 9" xfId="10650"/>
    <cellStyle name="Calculation 19 3 2 9 2" xfId="22521"/>
    <cellStyle name="Calculation 19 3 2 9 2 2" xfId="42352"/>
    <cellStyle name="Calculation 19 3 2 9 3" xfId="32705"/>
    <cellStyle name="Calculation 19 3 3" xfId="8670"/>
    <cellStyle name="Calculation 19 3 3 2" xfId="13412"/>
    <cellStyle name="Calculation 19 3 3 2 2" xfId="25197"/>
    <cellStyle name="Calculation 19 3 3 2 2 2" xfId="45023"/>
    <cellStyle name="Calculation 19 3 3 2 3" xfId="35462"/>
    <cellStyle name="Calculation 19 3 3 3" xfId="14432"/>
    <cellStyle name="Calculation 19 3 3 3 2" xfId="26204"/>
    <cellStyle name="Calculation 19 3 3 3 2 2" xfId="46030"/>
    <cellStyle name="Calculation 19 3 3 3 3" xfId="36482"/>
    <cellStyle name="Calculation 19 3 3 4" xfId="15392"/>
    <cellStyle name="Calculation 19 3 3 4 2" xfId="27160"/>
    <cellStyle name="Calculation 19 3 3 4 2 2" xfId="46986"/>
    <cellStyle name="Calculation 19 3 3 4 3" xfId="37442"/>
    <cellStyle name="Calculation 19 3 3 5" xfId="16341"/>
    <cellStyle name="Calculation 19 3 3 5 2" xfId="28087"/>
    <cellStyle name="Calculation 19 3 3 5 2 2" xfId="47913"/>
    <cellStyle name="Calculation 19 3 3 5 3" xfId="38391"/>
    <cellStyle name="Calculation 19 3 3 6" xfId="17214"/>
    <cellStyle name="Calculation 19 3 3 6 2" xfId="28960"/>
    <cellStyle name="Calculation 19 3 3 6 2 2" xfId="48786"/>
    <cellStyle name="Calculation 19 3 3 6 3" xfId="39264"/>
    <cellStyle name="Calculation 19 3 3 7" xfId="18079"/>
    <cellStyle name="Calculation 19 3 3 7 2" xfId="29799"/>
    <cellStyle name="Calculation 19 3 3 7 2 2" xfId="49625"/>
    <cellStyle name="Calculation 19 3 3 7 3" xfId="40129"/>
    <cellStyle name="Calculation 19 3 3 8" xfId="18855"/>
    <cellStyle name="Calculation 19 3 3 8 2" xfId="40905"/>
    <cellStyle name="Calculation 19 3 3 9" xfId="31311"/>
    <cellStyle name="Calculation 19 3 4" xfId="9681"/>
    <cellStyle name="Calculation 19 3 4 2" xfId="14086"/>
    <cellStyle name="Calculation 19 3 4 2 2" xfId="25858"/>
    <cellStyle name="Calculation 19 3 4 2 2 2" xfId="45684"/>
    <cellStyle name="Calculation 19 3 4 2 3" xfId="36136"/>
    <cellStyle name="Calculation 19 3 4 3" xfId="15046"/>
    <cellStyle name="Calculation 19 3 4 3 2" xfId="26816"/>
    <cellStyle name="Calculation 19 3 4 3 2 2" xfId="46642"/>
    <cellStyle name="Calculation 19 3 4 3 3" xfId="37096"/>
    <cellStyle name="Calculation 19 3 4 4" xfId="15998"/>
    <cellStyle name="Calculation 19 3 4 4 2" xfId="27744"/>
    <cellStyle name="Calculation 19 3 4 4 2 2" xfId="47570"/>
    <cellStyle name="Calculation 19 3 4 4 3" xfId="38048"/>
    <cellStyle name="Calculation 19 3 4 5" xfId="16872"/>
    <cellStyle name="Calculation 19 3 4 5 2" xfId="28618"/>
    <cellStyle name="Calculation 19 3 4 5 2 2" xfId="48444"/>
    <cellStyle name="Calculation 19 3 4 5 3" xfId="38922"/>
    <cellStyle name="Calculation 19 3 4 6" xfId="17737"/>
    <cellStyle name="Calculation 19 3 4 6 2" xfId="29457"/>
    <cellStyle name="Calculation 19 3 4 6 2 2" xfId="49283"/>
    <cellStyle name="Calculation 19 3 4 6 3" xfId="39787"/>
    <cellStyle name="Calculation 19 3 4 7" xfId="18513"/>
    <cellStyle name="Calculation 19 3 4 7 2" xfId="30233"/>
    <cellStyle name="Calculation 19 3 4 7 2 2" xfId="50059"/>
    <cellStyle name="Calculation 19 3 4 7 3" xfId="40563"/>
    <cellStyle name="Calculation 19 3 4 8" xfId="19270"/>
    <cellStyle name="Calculation 19 3 4 8 2" xfId="41320"/>
    <cellStyle name="Calculation 19 3 4 9" xfId="31745"/>
    <cellStyle name="Calculation 19 3 5" xfId="12383"/>
    <cellStyle name="Calculation 19 3 5 2" xfId="24199"/>
    <cellStyle name="Calculation 19 3 5 2 2" xfId="44026"/>
    <cellStyle name="Calculation 19 3 5 3" xfId="34434"/>
    <cellStyle name="Calculation 19 3 6" xfId="10800"/>
    <cellStyle name="Calculation 19 3 6 2" xfId="22671"/>
    <cellStyle name="Calculation 19 3 6 2 2" xfId="42502"/>
    <cellStyle name="Calculation 19 3 6 3" xfId="32855"/>
    <cellStyle name="Calculation 19 3 7" xfId="12755"/>
    <cellStyle name="Calculation 19 3 7 2" xfId="24563"/>
    <cellStyle name="Calculation 19 3 7 2 2" xfId="44390"/>
    <cellStyle name="Calculation 19 3 7 3" xfId="34806"/>
    <cellStyle name="Calculation 19 3 8" xfId="10467"/>
    <cellStyle name="Calculation 19 3 8 2" xfId="22341"/>
    <cellStyle name="Calculation 19 3 8 2 2" xfId="42172"/>
    <cellStyle name="Calculation 19 3 8 3" xfId="32522"/>
    <cellStyle name="Calculation 19 3 9" xfId="11913"/>
    <cellStyle name="Calculation 19 3 9 2" xfId="23745"/>
    <cellStyle name="Calculation 19 3 9 2 2" xfId="43573"/>
    <cellStyle name="Calculation 19 3 9 3" xfId="33965"/>
    <cellStyle name="Calculation 19 4" xfId="7133"/>
    <cellStyle name="Calculation 19 4 10" xfId="17492"/>
    <cellStyle name="Calculation 19 4 10 2" xfId="29234"/>
    <cellStyle name="Calculation 19 4 10 2 2" xfId="49060"/>
    <cellStyle name="Calculation 19 4 10 3" xfId="39542"/>
    <cellStyle name="Calculation 19 4 11" xfId="30854"/>
    <cellStyle name="Calculation 19 4 2" xfId="8776"/>
    <cellStyle name="Calculation 19 4 2 2" xfId="13499"/>
    <cellStyle name="Calculation 19 4 2 2 2" xfId="25281"/>
    <cellStyle name="Calculation 19 4 2 2 2 2" xfId="45107"/>
    <cellStyle name="Calculation 19 4 2 2 3" xfId="35549"/>
    <cellStyle name="Calculation 19 4 2 3" xfId="14513"/>
    <cellStyle name="Calculation 19 4 2 3 2" xfId="26285"/>
    <cellStyle name="Calculation 19 4 2 3 2 2" xfId="46111"/>
    <cellStyle name="Calculation 19 4 2 3 3" xfId="36563"/>
    <cellStyle name="Calculation 19 4 2 4" xfId="15473"/>
    <cellStyle name="Calculation 19 4 2 4 2" xfId="27241"/>
    <cellStyle name="Calculation 19 4 2 4 2 2" xfId="47067"/>
    <cellStyle name="Calculation 19 4 2 4 3" xfId="37523"/>
    <cellStyle name="Calculation 19 4 2 5" xfId="16417"/>
    <cellStyle name="Calculation 19 4 2 5 2" xfId="28163"/>
    <cellStyle name="Calculation 19 4 2 5 2 2" xfId="47989"/>
    <cellStyle name="Calculation 19 4 2 5 3" xfId="38467"/>
    <cellStyle name="Calculation 19 4 2 6" xfId="17290"/>
    <cellStyle name="Calculation 19 4 2 6 2" xfId="29036"/>
    <cellStyle name="Calculation 19 4 2 6 2 2" xfId="48862"/>
    <cellStyle name="Calculation 19 4 2 6 3" xfId="39340"/>
    <cellStyle name="Calculation 19 4 2 7" xfId="18155"/>
    <cellStyle name="Calculation 19 4 2 7 2" xfId="29875"/>
    <cellStyle name="Calculation 19 4 2 7 2 2" xfId="49701"/>
    <cellStyle name="Calculation 19 4 2 7 3" xfId="40205"/>
    <cellStyle name="Calculation 19 4 2 8" xfId="18930"/>
    <cellStyle name="Calculation 19 4 2 8 2" xfId="40980"/>
    <cellStyle name="Calculation 19 4 2 9" xfId="31388"/>
    <cellStyle name="Calculation 19 4 3" xfId="9756"/>
    <cellStyle name="Calculation 19 4 3 2" xfId="14161"/>
    <cellStyle name="Calculation 19 4 3 2 2" xfId="25933"/>
    <cellStyle name="Calculation 19 4 3 2 2 2" xfId="45759"/>
    <cellStyle name="Calculation 19 4 3 2 3" xfId="36211"/>
    <cellStyle name="Calculation 19 4 3 3" xfId="15121"/>
    <cellStyle name="Calculation 19 4 3 3 2" xfId="26891"/>
    <cellStyle name="Calculation 19 4 3 3 2 2" xfId="46717"/>
    <cellStyle name="Calculation 19 4 3 3 3" xfId="37171"/>
    <cellStyle name="Calculation 19 4 3 4" xfId="16073"/>
    <cellStyle name="Calculation 19 4 3 4 2" xfId="27819"/>
    <cellStyle name="Calculation 19 4 3 4 2 2" xfId="47645"/>
    <cellStyle name="Calculation 19 4 3 4 3" xfId="38123"/>
    <cellStyle name="Calculation 19 4 3 5" xfId="16947"/>
    <cellStyle name="Calculation 19 4 3 5 2" xfId="28693"/>
    <cellStyle name="Calculation 19 4 3 5 2 2" xfId="48519"/>
    <cellStyle name="Calculation 19 4 3 5 3" xfId="38997"/>
    <cellStyle name="Calculation 19 4 3 6" xfId="17812"/>
    <cellStyle name="Calculation 19 4 3 6 2" xfId="29532"/>
    <cellStyle name="Calculation 19 4 3 6 2 2" xfId="49358"/>
    <cellStyle name="Calculation 19 4 3 6 3" xfId="39862"/>
    <cellStyle name="Calculation 19 4 3 7" xfId="18588"/>
    <cellStyle name="Calculation 19 4 3 7 2" xfId="30308"/>
    <cellStyle name="Calculation 19 4 3 7 2 2" xfId="50134"/>
    <cellStyle name="Calculation 19 4 3 7 3" xfId="40638"/>
    <cellStyle name="Calculation 19 4 3 8" xfId="19345"/>
    <cellStyle name="Calculation 19 4 3 8 2" xfId="41395"/>
    <cellStyle name="Calculation 19 4 3 9" xfId="31820"/>
    <cellStyle name="Calculation 19 4 4" xfId="12472"/>
    <cellStyle name="Calculation 19 4 4 2" xfId="24287"/>
    <cellStyle name="Calculation 19 4 4 2 2" xfId="44114"/>
    <cellStyle name="Calculation 19 4 4 3" xfId="34523"/>
    <cellStyle name="Calculation 19 4 5" xfId="10716"/>
    <cellStyle name="Calculation 19 4 5 2" xfId="22587"/>
    <cellStyle name="Calculation 19 4 5 2 2" xfId="42418"/>
    <cellStyle name="Calculation 19 4 5 3" xfId="32771"/>
    <cellStyle name="Calculation 19 4 6" xfId="13791"/>
    <cellStyle name="Calculation 19 4 6 2" xfId="25566"/>
    <cellStyle name="Calculation 19 4 6 2 2" xfId="45392"/>
    <cellStyle name="Calculation 19 4 6 3" xfId="35841"/>
    <cellStyle name="Calculation 19 4 7" xfId="14769"/>
    <cellStyle name="Calculation 19 4 7 2" xfId="26539"/>
    <cellStyle name="Calculation 19 4 7 2 2" xfId="46365"/>
    <cellStyle name="Calculation 19 4 7 3" xfId="36819"/>
    <cellStyle name="Calculation 19 4 8" xfId="15722"/>
    <cellStyle name="Calculation 19 4 8 2" xfId="27476"/>
    <cellStyle name="Calculation 19 4 8 2 2" xfId="47302"/>
    <cellStyle name="Calculation 19 4 8 3" xfId="37772"/>
    <cellStyle name="Calculation 19 4 9" xfId="16621"/>
    <cellStyle name="Calculation 19 4 9 2" xfId="28367"/>
    <cellStyle name="Calculation 19 4 9 2 2" xfId="48193"/>
    <cellStyle name="Calculation 19 4 9 3" xfId="38671"/>
    <cellStyle name="Calculation 19 5" xfId="7937"/>
    <cellStyle name="Calculation 19 5 2" xfId="12966"/>
    <cellStyle name="Calculation 19 5 2 2" xfId="24761"/>
    <cellStyle name="Calculation 19 5 2 2 2" xfId="44588"/>
    <cellStyle name="Calculation 19 5 2 3" xfId="35017"/>
    <cellStyle name="Calculation 19 5 3" xfId="10326"/>
    <cellStyle name="Calculation 19 5 3 2" xfId="22200"/>
    <cellStyle name="Calculation 19 5 3 2 2" xfId="42031"/>
    <cellStyle name="Calculation 19 5 3 3" xfId="32381"/>
    <cellStyle name="Calculation 19 5 4" xfId="12550"/>
    <cellStyle name="Calculation 19 5 4 2" xfId="24364"/>
    <cellStyle name="Calculation 19 5 4 2 2" xfId="44191"/>
    <cellStyle name="Calculation 19 5 4 3" xfId="34601"/>
    <cellStyle name="Calculation 19 5 5" xfId="10645"/>
    <cellStyle name="Calculation 19 5 5 2" xfId="22516"/>
    <cellStyle name="Calculation 19 5 5 2 2" xfId="42347"/>
    <cellStyle name="Calculation 19 5 5 3" xfId="32700"/>
    <cellStyle name="Calculation 19 5 6" xfId="12784"/>
    <cellStyle name="Calculation 19 5 6 2" xfId="24590"/>
    <cellStyle name="Calculation 19 5 6 2 2" xfId="44417"/>
    <cellStyle name="Calculation 19 5 6 3" xfId="34835"/>
    <cellStyle name="Calculation 19 5 7" xfId="10443"/>
    <cellStyle name="Calculation 19 5 7 2" xfId="22317"/>
    <cellStyle name="Calculation 19 5 7 2 2" xfId="42148"/>
    <cellStyle name="Calculation 19 5 7 3" xfId="32498"/>
    <cellStyle name="Calculation 19 5 8" xfId="11924"/>
    <cellStyle name="Calculation 19 5 8 2" xfId="33976"/>
    <cellStyle name="Calculation 19 5 9" xfId="31101"/>
    <cellStyle name="Calculation 19 6" xfId="8058"/>
    <cellStyle name="Calculation 19 6 2" xfId="13053"/>
    <cellStyle name="Calculation 19 6 2 2" xfId="24846"/>
    <cellStyle name="Calculation 19 6 2 2 2" xfId="44672"/>
    <cellStyle name="Calculation 19 6 2 3" xfId="35103"/>
    <cellStyle name="Calculation 19 6 3" xfId="10246"/>
    <cellStyle name="Calculation 19 6 3 2" xfId="22120"/>
    <cellStyle name="Calculation 19 6 3 2 2" xfId="41952"/>
    <cellStyle name="Calculation 19 6 3 3" xfId="32302"/>
    <cellStyle name="Calculation 19 6 4" xfId="12302"/>
    <cellStyle name="Calculation 19 6 4 2" xfId="24121"/>
    <cellStyle name="Calculation 19 6 4 2 2" xfId="43948"/>
    <cellStyle name="Calculation 19 6 4 3" xfId="34353"/>
    <cellStyle name="Calculation 19 6 5" xfId="10874"/>
    <cellStyle name="Calculation 19 6 5 2" xfId="22745"/>
    <cellStyle name="Calculation 19 6 5 2 2" xfId="42576"/>
    <cellStyle name="Calculation 19 6 5 3" xfId="32929"/>
    <cellStyle name="Calculation 19 6 6" xfId="12524"/>
    <cellStyle name="Calculation 19 6 6 2" xfId="24339"/>
    <cellStyle name="Calculation 19 6 6 2 2" xfId="44166"/>
    <cellStyle name="Calculation 19 6 6 3" xfId="34575"/>
    <cellStyle name="Calculation 19 6 7" xfId="10668"/>
    <cellStyle name="Calculation 19 6 7 2" xfId="22539"/>
    <cellStyle name="Calculation 19 6 7 2 2" xfId="42370"/>
    <cellStyle name="Calculation 19 6 7 3" xfId="32723"/>
    <cellStyle name="Calculation 19 6 8" xfId="11851"/>
    <cellStyle name="Calculation 19 6 8 2" xfId="33903"/>
    <cellStyle name="Calculation 19 6 9" xfId="31172"/>
    <cellStyle name="Calculation 19 7" xfId="10351"/>
    <cellStyle name="Calculation 19 7 2" xfId="22225"/>
    <cellStyle name="Calculation 19 7 2 2" xfId="42056"/>
    <cellStyle name="Calculation 19 7 3" xfId="32406"/>
    <cellStyle name="Calculation 19 8" xfId="13214"/>
    <cellStyle name="Calculation 19 8 2" xfId="25005"/>
    <cellStyle name="Calculation 19 8 2 2" xfId="44831"/>
    <cellStyle name="Calculation 19 8 3" xfId="35264"/>
    <cellStyle name="Calculation 19 9" xfId="10107"/>
    <cellStyle name="Calculation 19 9 2" xfId="21982"/>
    <cellStyle name="Calculation 19 9 2 2" xfId="41814"/>
    <cellStyle name="Calculation 19 9 3" xfId="32163"/>
    <cellStyle name="Calculation 2" xfId="188"/>
    <cellStyle name="Calculation 2 10" xfId="13319"/>
    <cellStyle name="Calculation 2 10 2" xfId="25106"/>
    <cellStyle name="Calculation 2 10 2 2" xfId="44932"/>
    <cellStyle name="Calculation 2 10 3" xfId="35369"/>
    <cellStyle name="Calculation 2 11" xfId="10034"/>
    <cellStyle name="Calculation 2 11 2" xfId="21909"/>
    <cellStyle name="Calculation 2 11 2 2" xfId="41741"/>
    <cellStyle name="Calculation 2 11 3" xfId="32090"/>
    <cellStyle name="Calculation 2 12" xfId="12046"/>
    <cellStyle name="Calculation 2 12 2" xfId="23873"/>
    <cellStyle name="Calculation 2 12 2 2" xfId="43701"/>
    <cellStyle name="Calculation 2 12 3" xfId="34098"/>
    <cellStyle name="Calculation 2 13" xfId="11085"/>
    <cellStyle name="Calculation 2 13 2" xfId="22953"/>
    <cellStyle name="Calculation 2 13 2 2" xfId="42783"/>
    <cellStyle name="Calculation 2 13 3" xfId="33139"/>
    <cellStyle name="Calculation 2 14" xfId="30557"/>
    <cellStyle name="Calculation 2 2" xfId="972"/>
    <cellStyle name="Calculation 2 2 10" xfId="11745"/>
    <cellStyle name="Calculation 2 2 10 2" xfId="23592"/>
    <cellStyle name="Calculation 2 2 10 2 2" xfId="43420"/>
    <cellStyle name="Calculation 2 2 10 3" xfId="33797"/>
    <cellStyle name="Calculation 2 2 11" xfId="11330"/>
    <cellStyle name="Calculation 2 2 11 2" xfId="23197"/>
    <cellStyle name="Calculation 2 2 11 2 2" xfId="43027"/>
    <cellStyle name="Calculation 2 2 11 3" xfId="33384"/>
    <cellStyle name="Calculation 2 2 12" xfId="12702"/>
    <cellStyle name="Calculation 2 2 12 2" xfId="24515"/>
    <cellStyle name="Calculation 2 2 12 2 2" xfId="44342"/>
    <cellStyle name="Calculation 2 2 12 3" xfId="34753"/>
    <cellStyle name="Calculation 2 2 13" xfId="10503"/>
    <cellStyle name="Calculation 2 2 13 2" xfId="22374"/>
    <cellStyle name="Calculation 2 2 13 2 2" xfId="42205"/>
    <cellStyle name="Calculation 2 2 13 3" xfId="32558"/>
    <cellStyle name="Calculation 2 2 14" xfId="30558"/>
    <cellStyle name="Calculation 2 2 2" xfId="6641"/>
    <cellStyle name="Calculation 2 2 3" xfId="7022"/>
    <cellStyle name="Calculation 2 2 3 10" xfId="16606"/>
    <cellStyle name="Calculation 2 2 3 10 2" xfId="28352"/>
    <cellStyle name="Calculation 2 2 3 10 2 2" xfId="48178"/>
    <cellStyle name="Calculation 2 2 3 10 3" xfId="38656"/>
    <cellStyle name="Calculation 2 2 3 11" xfId="17477"/>
    <cellStyle name="Calculation 2 2 3 11 2" xfId="29219"/>
    <cellStyle name="Calculation 2 2 3 11 2 2" xfId="49045"/>
    <cellStyle name="Calculation 2 2 3 11 3" xfId="39527"/>
    <cellStyle name="Calculation 2 2 3 12" xfId="30774"/>
    <cellStyle name="Calculation 2 2 3 2" xfId="7383"/>
    <cellStyle name="Calculation 2 2 3 2 10" xfId="17508"/>
    <cellStyle name="Calculation 2 2 3 2 10 2" xfId="29250"/>
    <cellStyle name="Calculation 2 2 3 2 10 2 2" xfId="49076"/>
    <cellStyle name="Calculation 2 2 3 2 10 3" xfId="39558"/>
    <cellStyle name="Calculation 2 2 3 2 11" xfId="30984"/>
    <cellStyle name="Calculation 2 2 3 2 2" xfId="9026"/>
    <cellStyle name="Calculation 2 2 3 2 2 2" xfId="13678"/>
    <cellStyle name="Calculation 2 2 3 2 2 2 2" xfId="25460"/>
    <cellStyle name="Calculation 2 2 3 2 2 2 2 2" xfId="45286"/>
    <cellStyle name="Calculation 2 2 3 2 2 2 3" xfId="35728"/>
    <cellStyle name="Calculation 2 2 3 2 2 3" xfId="14682"/>
    <cellStyle name="Calculation 2 2 3 2 2 3 2" xfId="26453"/>
    <cellStyle name="Calculation 2 2 3 2 2 3 2 2" xfId="46279"/>
    <cellStyle name="Calculation 2 2 3 2 2 3 3" xfId="36732"/>
    <cellStyle name="Calculation 2 2 3 2 2 4" xfId="15640"/>
    <cellStyle name="Calculation 2 2 3 2 2 4 2" xfId="27399"/>
    <cellStyle name="Calculation 2 2 3 2 2 4 2 2" xfId="47225"/>
    <cellStyle name="Calculation 2 2 3 2 2 4 3" xfId="37690"/>
    <cellStyle name="Calculation 2 2 3 2 2 5" xfId="16565"/>
    <cellStyle name="Calculation 2 2 3 2 2 5 2" xfId="28311"/>
    <cellStyle name="Calculation 2 2 3 2 2 5 2 2" xfId="48137"/>
    <cellStyle name="Calculation 2 2 3 2 2 5 3" xfId="38615"/>
    <cellStyle name="Calculation 2 2 3 2 2 6" xfId="17436"/>
    <cellStyle name="Calculation 2 2 3 2 2 6 2" xfId="29178"/>
    <cellStyle name="Calculation 2 2 3 2 2 6 2 2" xfId="49004"/>
    <cellStyle name="Calculation 2 2 3 2 2 6 3" xfId="39486"/>
    <cellStyle name="Calculation 2 2 3 2 2 7" xfId="18282"/>
    <cellStyle name="Calculation 2 2 3 2 2 7 2" xfId="30002"/>
    <cellStyle name="Calculation 2 2 3 2 2 7 2 2" xfId="49828"/>
    <cellStyle name="Calculation 2 2 3 2 2 7 3" xfId="40332"/>
    <cellStyle name="Calculation 2 2 3 2 2 8" xfId="19046"/>
    <cellStyle name="Calculation 2 2 3 2 2 8 2" xfId="41096"/>
    <cellStyle name="Calculation 2 2 3 2 2 9" xfId="31518"/>
    <cellStyle name="Calculation 2 2 3 2 3" xfId="9872"/>
    <cellStyle name="Calculation 2 2 3 2 3 2" xfId="14277"/>
    <cellStyle name="Calculation 2 2 3 2 3 2 2" xfId="26049"/>
    <cellStyle name="Calculation 2 2 3 2 3 2 2 2" xfId="45875"/>
    <cellStyle name="Calculation 2 2 3 2 3 2 3" xfId="36327"/>
    <cellStyle name="Calculation 2 2 3 2 3 3" xfId="15237"/>
    <cellStyle name="Calculation 2 2 3 2 3 3 2" xfId="27007"/>
    <cellStyle name="Calculation 2 2 3 2 3 3 2 2" xfId="46833"/>
    <cellStyle name="Calculation 2 2 3 2 3 3 3" xfId="37287"/>
    <cellStyle name="Calculation 2 2 3 2 3 4" xfId="16189"/>
    <cellStyle name="Calculation 2 2 3 2 3 4 2" xfId="27935"/>
    <cellStyle name="Calculation 2 2 3 2 3 4 2 2" xfId="47761"/>
    <cellStyle name="Calculation 2 2 3 2 3 4 3" xfId="38239"/>
    <cellStyle name="Calculation 2 2 3 2 3 5" xfId="17063"/>
    <cellStyle name="Calculation 2 2 3 2 3 5 2" xfId="28809"/>
    <cellStyle name="Calculation 2 2 3 2 3 5 2 2" xfId="48635"/>
    <cellStyle name="Calculation 2 2 3 2 3 5 3" xfId="39113"/>
    <cellStyle name="Calculation 2 2 3 2 3 6" xfId="17928"/>
    <cellStyle name="Calculation 2 2 3 2 3 6 2" xfId="29648"/>
    <cellStyle name="Calculation 2 2 3 2 3 6 2 2" xfId="49474"/>
    <cellStyle name="Calculation 2 2 3 2 3 6 3" xfId="39978"/>
    <cellStyle name="Calculation 2 2 3 2 3 7" xfId="18704"/>
    <cellStyle name="Calculation 2 2 3 2 3 7 2" xfId="30424"/>
    <cellStyle name="Calculation 2 2 3 2 3 7 2 2" xfId="50250"/>
    <cellStyle name="Calculation 2 2 3 2 3 7 3" xfId="40754"/>
    <cellStyle name="Calculation 2 2 3 2 3 8" xfId="19461"/>
    <cellStyle name="Calculation 2 2 3 2 3 8 2" xfId="41511"/>
    <cellStyle name="Calculation 2 2 3 2 3 9" xfId="31936"/>
    <cellStyle name="Calculation 2 2 3 2 4" xfId="12650"/>
    <cellStyle name="Calculation 2 2 3 2 4 2" xfId="24463"/>
    <cellStyle name="Calculation 2 2 3 2 4 2 2" xfId="44290"/>
    <cellStyle name="Calculation 2 2 3 2 4 3" xfId="34701"/>
    <cellStyle name="Calculation 2 2 3 2 5" xfId="10549"/>
    <cellStyle name="Calculation 2 2 3 2 5 2" xfId="22420"/>
    <cellStyle name="Calculation 2 2 3 2 5 2 2" xfId="42251"/>
    <cellStyle name="Calculation 2 2 3 2 5 3" xfId="32604"/>
    <cellStyle name="Calculation 2 2 3 2 6" xfId="13816"/>
    <cellStyle name="Calculation 2 2 3 2 6 2" xfId="25591"/>
    <cellStyle name="Calculation 2 2 3 2 6 2 2" xfId="45417"/>
    <cellStyle name="Calculation 2 2 3 2 6 3" xfId="35866"/>
    <cellStyle name="Calculation 2 2 3 2 7" xfId="14792"/>
    <cellStyle name="Calculation 2 2 3 2 7 2" xfId="26562"/>
    <cellStyle name="Calculation 2 2 3 2 7 2 2" xfId="46388"/>
    <cellStyle name="Calculation 2 2 3 2 7 3" xfId="36842"/>
    <cellStyle name="Calculation 2 2 3 2 8" xfId="15744"/>
    <cellStyle name="Calculation 2 2 3 2 8 2" xfId="27498"/>
    <cellStyle name="Calculation 2 2 3 2 8 2 2" xfId="47324"/>
    <cellStyle name="Calculation 2 2 3 2 8 3" xfId="37794"/>
    <cellStyle name="Calculation 2 2 3 2 9" xfId="16639"/>
    <cellStyle name="Calculation 2 2 3 2 9 2" xfId="28385"/>
    <cellStyle name="Calculation 2 2 3 2 9 2 2" xfId="48211"/>
    <cellStyle name="Calculation 2 2 3 2 9 3" xfId="38689"/>
    <cellStyle name="Calculation 2 2 3 3" xfId="8667"/>
    <cellStyle name="Calculation 2 2 3 3 2" xfId="13409"/>
    <cellStyle name="Calculation 2 2 3 3 2 2" xfId="25194"/>
    <cellStyle name="Calculation 2 2 3 3 2 2 2" xfId="45020"/>
    <cellStyle name="Calculation 2 2 3 3 2 3" xfId="35459"/>
    <cellStyle name="Calculation 2 2 3 3 3" xfId="14429"/>
    <cellStyle name="Calculation 2 2 3 3 3 2" xfId="26201"/>
    <cellStyle name="Calculation 2 2 3 3 3 2 2" xfId="46027"/>
    <cellStyle name="Calculation 2 2 3 3 3 3" xfId="36479"/>
    <cellStyle name="Calculation 2 2 3 3 4" xfId="15389"/>
    <cellStyle name="Calculation 2 2 3 3 4 2" xfId="27157"/>
    <cellStyle name="Calculation 2 2 3 3 4 2 2" xfId="46983"/>
    <cellStyle name="Calculation 2 2 3 3 4 3" xfId="37439"/>
    <cellStyle name="Calculation 2 2 3 3 5" xfId="16338"/>
    <cellStyle name="Calculation 2 2 3 3 5 2" xfId="28084"/>
    <cellStyle name="Calculation 2 2 3 3 5 2 2" xfId="47910"/>
    <cellStyle name="Calculation 2 2 3 3 5 3" xfId="38388"/>
    <cellStyle name="Calculation 2 2 3 3 6" xfId="17211"/>
    <cellStyle name="Calculation 2 2 3 3 6 2" xfId="28957"/>
    <cellStyle name="Calculation 2 2 3 3 6 2 2" xfId="48783"/>
    <cellStyle name="Calculation 2 2 3 3 6 3" xfId="39261"/>
    <cellStyle name="Calculation 2 2 3 3 7" xfId="18076"/>
    <cellStyle name="Calculation 2 2 3 3 7 2" xfId="29796"/>
    <cellStyle name="Calculation 2 2 3 3 7 2 2" xfId="49622"/>
    <cellStyle name="Calculation 2 2 3 3 7 3" xfId="40126"/>
    <cellStyle name="Calculation 2 2 3 3 8" xfId="18852"/>
    <cellStyle name="Calculation 2 2 3 3 8 2" xfId="40902"/>
    <cellStyle name="Calculation 2 2 3 3 9" xfId="31308"/>
    <cellStyle name="Calculation 2 2 3 4" xfId="9678"/>
    <cellStyle name="Calculation 2 2 3 4 2" xfId="14083"/>
    <cellStyle name="Calculation 2 2 3 4 2 2" xfId="25855"/>
    <cellStyle name="Calculation 2 2 3 4 2 2 2" xfId="45681"/>
    <cellStyle name="Calculation 2 2 3 4 2 3" xfId="36133"/>
    <cellStyle name="Calculation 2 2 3 4 3" xfId="15043"/>
    <cellStyle name="Calculation 2 2 3 4 3 2" xfId="26813"/>
    <cellStyle name="Calculation 2 2 3 4 3 2 2" xfId="46639"/>
    <cellStyle name="Calculation 2 2 3 4 3 3" xfId="37093"/>
    <cellStyle name="Calculation 2 2 3 4 4" xfId="15995"/>
    <cellStyle name="Calculation 2 2 3 4 4 2" xfId="27741"/>
    <cellStyle name="Calculation 2 2 3 4 4 2 2" xfId="47567"/>
    <cellStyle name="Calculation 2 2 3 4 4 3" xfId="38045"/>
    <cellStyle name="Calculation 2 2 3 4 5" xfId="16869"/>
    <cellStyle name="Calculation 2 2 3 4 5 2" xfId="28615"/>
    <cellStyle name="Calculation 2 2 3 4 5 2 2" xfId="48441"/>
    <cellStyle name="Calculation 2 2 3 4 5 3" xfId="38919"/>
    <cellStyle name="Calculation 2 2 3 4 6" xfId="17734"/>
    <cellStyle name="Calculation 2 2 3 4 6 2" xfId="29454"/>
    <cellStyle name="Calculation 2 2 3 4 6 2 2" xfId="49280"/>
    <cellStyle name="Calculation 2 2 3 4 6 3" xfId="39784"/>
    <cellStyle name="Calculation 2 2 3 4 7" xfId="18510"/>
    <cellStyle name="Calculation 2 2 3 4 7 2" xfId="30230"/>
    <cellStyle name="Calculation 2 2 3 4 7 2 2" xfId="50056"/>
    <cellStyle name="Calculation 2 2 3 4 7 3" xfId="40560"/>
    <cellStyle name="Calculation 2 2 3 4 8" xfId="19267"/>
    <cellStyle name="Calculation 2 2 3 4 8 2" xfId="41317"/>
    <cellStyle name="Calculation 2 2 3 4 9" xfId="31742"/>
    <cellStyle name="Calculation 2 2 3 5" xfId="12380"/>
    <cellStyle name="Calculation 2 2 3 5 2" xfId="24196"/>
    <cellStyle name="Calculation 2 2 3 5 2 2" xfId="44023"/>
    <cellStyle name="Calculation 2 2 3 5 3" xfId="34431"/>
    <cellStyle name="Calculation 2 2 3 6" xfId="10803"/>
    <cellStyle name="Calculation 2 2 3 6 2" xfId="22674"/>
    <cellStyle name="Calculation 2 2 3 6 2 2" xfId="42505"/>
    <cellStyle name="Calculation 2 2 3 6 3" xfId="32858"/>
    <cellStyle name="Calculation 2 2 3 7" xfId="13776"/>
    <cellStyle name="Calculation 2 2 3 7 2" xfId="25551"/>
    <cellStyle name="Calculation 2 2 3 7 2 2" xfId="45377"/>
    <cellStyle name="Calculation 2 2 3 7 3" xfId="35826"/>
    <cellStyle name="Calculation 2 2 3 8" xfId="14754"/>
    <cellStyle name="Calculation 2 2 3 8 2" xfId="26524"/>
    <cellStyle name="Calculation 2 2 3 8 2 2" xfId="46350"/>
    <cellStyle name="Calculation 2 2 3 8 3" xfId="36804"/>
    <cellStyle name="Calculation 2 2 3 9" xfId="15707"/>
    <cellStyle name="Calculation 2 2 3 9 2" xfId="27461"/>
    <cellStyle name="Calculation 2 2 3 9 2 2" xfId="47287"/>
    <cellStyle name="Calculation 2 2 3 9 3" xfId="37757"/>
    <cellStyle name="Calculation 2 2 4" xfId="7136"/>
    <cellStyle name="Calculation 2 2 4 10" xfId="17489"/>
    <cellStyle name="Calculation 2 2 4 10 2" xfId="29231"/>
    <cellStyle name="Calculation 2 2 4 10 2 2" xfId="49057"/>
    <cellStyle name="Calculation 2 2 4 10 3" xfId="39539"/>
    <cellStyle name="Calculation 2 2 4 11" xfId="30857"/>
    <cellStyle name="Calculation 2 2 4 2" xfId="8779"/>
    <cellStyle name="Calculation 2 2 4 2 2" xfId="13502"/>
    <cellStyle name="Calculation 2 2 4 2 2 2" xfId="25284"/>
    <cellStyle name="Calculation 2 2 4 2 2 2 2" xfId="45110"/>
    <cellStyle name="Calculation 2 2 4 2 2 3" xfId="35552"/>
    <cellStyle name="Calculation 2 2 4 2 3" xfId="14516"/>
    <cellStyle name="Calculation 2 2 4 2 3 2" xfId="26288"/>
    <cellStyle name="Calculation 2 2 4 2 3 2 2" xfId="46114"/>
    <cellStyle name="Calculation 2 2 4 2 3 3" xfId="36566"/>
    <cellStyle name="Calculation 2 2 4 2 4" xfId="15476"/>
    <cellStyle name="Calculation 2 2 4 2 4 2" xfId="27244"/>
    <cellStyle name="Calculation 2 2 4 2 4 2 2" xfId="47070"/>
    <cellStyle name="Calculation 2 2 4 2 4 3" xfId="37526"/>
    <cellStyle name="Calculation 2 2 4 2 5" xfId="16420"/>
    <cellStyle name="Calculation 2 2 4 2 5 2" xfId="28166"/>
    <cellStyle name="Calculation 2 2 4 2 5 2 2" xfId="47992"/>
    <cellStyle name="Calculation 2 2 4 2 5 3" xfId="38470"/>
    <cellStyle name="Calculation 2 2 4 2 6" xfId="17293"/>
    <cellStyle name="Calculation 2 2 4 2 6 2" xfId="29039"/>
    <cellStyle name="Calculation 2 2 4 2 6 2 2" xfId="48865"/>
    <cellStyle name="Calculation 2 2 4 2 6 3" xfId="39343"/>
    <cellStyle name="Calculation 2 2 4 2 7" xfId="18158"/>
    <cellStyle name="Calculation 2 2 4 2 7 2" xfId="29878"/>
    <cellStyle name="Calculation 2 2 4 2 7 2 2" xfId="49704"/>
    <cellStyle name="Calculation 2 2 4 2 7 3" xfId="40208"/>
    <cellStyle name="Calculation 2 2 4 2 8" xfId="18933"/>
    <cellStyle name="Calculation 2 2 4 2 8 2" xfId="40983"/>
    <cellStyle name="Calculation 2 2 4 2 9" xfId="31391"/>
    <cellStyle name="Calculation 2 2 4 3" xfId="9759"/>
    <cellStyle name="Calculation 2 2 4 3 2" xfId="14164"/>
    <cellStyle name="Calculation 2 2 4 3 2 2" xfId="25936"/>
    <cellStyle name="Calculation 2 2 4 3 2 2 2" xfId="45762"/>
    <cellStyle name="Calculation 2 2 4 3 2 3" xfId="36214"/>
    <cellStyle name="Calculation 2 2 4 3 3" xfId="15124"/>
    <cellStyle name="Calculation 2 2 4 3 3 2" xfId="26894"/>
    <cellStyle name="Calculation 2 2 4 3 3 2 2" xfId="46720"/>
    <cellStyle name="Calculation 2 2 4 3 3 3" xfId="37174"/>
    <cellStyle name="Calculation 2 2 4 3 4" xfId="16076"/>
    <cellStyle name="Calculation 2 2 4 3 4 2" xfId="27822"/>
    <cellStyle name="Calculation 2 2 4 3 4 2 2" xfId="47648"/>
    <cellStyle name="Calculation 2 2 4 3 4 3" xfId="38126"/>
    <cellStyle name="Calculation 2 2 4 3 5" xfId="16950"/>
    <cellStyle name="Calculation 2 2 4 3 5 2" xfId="28696"/>
    <cellStyle name="Calculation 2 2 4 3 5 2 2" xfId="48522"/>
    <cellStyle name="Calculation 2 2 4 3 5 3" xfId="39000"/>
    <cellStyle name="Calculation 2 2 4 3 6" xfId="17815"/>
    <cellStyle name="Calculation 2 2 4 3 6 2" xfId="29535"/>
    <cellStyle name="Calculation 2 2 4 3 6 2 2" xfId="49361"/>
    <cellStyle name="Calculation 2 2 4 3 6 3" xfId="39865"/>
    <cellStyle name="Calculation 2 2 4 3 7" xfId="18591"/>
    <cellStyle name="Calculation 2 2 4 3 7 2" xfId="30311"/>
    <cellStyle name="Calculation 2 2 4 3 7 2 2" xfId="50137"/>
    <cellStyle name="Calculation 2 2 4 3 7 3" xfId="40641"/>
    <cellStyle name="Calculation 2 2 4 3 8" xfId="19348"/>
    <cellStyle name="Calculation 2 2 4 3 8 2" xfId="41398"/>
    <cellStyle name="Calculation 2 2 4 3 9" xfId="31823"/>
    <cellStyle name="Calculation 2 2 4 4" xfId="12475"/>
    <cellStyle name="Calculation 2 2 4 4 2" xfId="24290"/>
    <cellStyle name="Calculation 2 2 4 4 2 2" xfId="44117"/>
    <cellStyle name="Calculation 2 2 4 4 3" xfId="34526"/>
    <cellStyle name="Calculation 2 2 4 5" xfId="10713"/>
    <cellStyle name="Calculation 2 2 4 5 2" xfId="22584"/>
    <cellStyle name="Calculation 2 2 4 5 2 2" xfId="42415"/>
    <cellStyle name="Calculation 2 2 4 5 3" xfId="32768"/>
    <cellStyle name="Calculation 2 2 4 6" xfId="13788"/>
    <cellStyle name="Calculation 2 2 4 6 2" xfId="25563"/>
    <cellStyle name="Calculation 2 2 4 6 2 2" xfId="45389"/>
    <cellStyle name="Calculation 2 2 4 6 3" xfId="35838"/>
    <cellStyle name="Calculation 2 2 4 7" xfId="14766"/>
    <cellStyle name="Calculation 2 2 4 7 2" xfId="26536"/>
    <cellStyle name="Calculation 2 2 4 7 2 2" xfId="46362"/>
    <cellStyle name="Calculation 2 2 4 7 3" xfId="36816"/>
    <cellStyle name="Calculation 2 2 4 8" xfId="15719"/>
    <cellStyle name="Calculation 2 2 4 8 2" xfId="27473"/>
    <cellStyle name="Calculation 2 2 4 8 2 2" xfId="47299"/>
    <cellStyle name="Calculation 2 2 4 8 3" xfId="37769"/>
    <cellStyle name="Calculation 2 2 4 9" xfId="16618"/>
    <cellStyle name="Calculation 2 2 4 9 2" xfId="28364"/>
    <cellStyle name="Calculation 2 2 4 9 2 2" xfId="48190"/>
    <cellStyle name="Calculation 2 2 4 9 3" xfId="38668"/>
    <cellStyle name="Calculation 2 2 5" xfId="7940"/>
    <cellStyle name="Calculation 2 2 5 2" xfId="12969"/>
    <cellStyle name="Calculation 2 2 5 2 2" xfId="24764"/>
    <cellStyle name="Calculation 2 2 5 2 2 2" xfId="44591"/>
    <cellStyle name="Calculation 2 2 5 2 3" xfId="35020"/>
    <cellStyle name="Calculation 2 2 5 3" xfId="10323"/>
    <cellStyle name="Calculation 2 2 5 3 2" xfId="22197"/>
    <cellStyle name="Calculation 2 2 5 3 2 2" xfId="42028"/>
    <cellStyle name="Calculation 2 2 5 3 3" xfId="32378"/>
    <cellStyle name="Calculation 2 2 5 4" xfId="11945"/>
    <cellStyle name="Calculation 2 2 5 4 2" xfId="23773"/>
    <cellStyle name="Calculation 2 2 5 4 2 2" xfId="43601"/>
    <cellStyle name="Calculation 2 2 5 4 3" xfId="33997"/>
    <cellStyle name="Calculation 2 2 5 5" xfId="11177"/>
    <cellStyle name="Calculation 2 2 5 5 2" xfId="23045"/>
    <cellStyle name="Calculation 2 2 5 5 2 2" xfId="42875"/>
    <cellStyle name="Calculation 2 2 5 5 3" xfId="33231"/>
    <cellStyle name="Calculation 2 2 5 6" xfId="12727"/>
    <cellStyle name="Calculation 2 2 5 6 2" xfId="24536"/>
    <cellStyle name="Calculation 2 2 5 6 2 2" xfId="44363"/>
    <cellStyle name="Calculation 2 2 5 6 3" xfId="34778"/>
    <cellStyle name="Calculation 2 2 5 7" xfId="10490"/>
    <cellStyle name="Calculation 2 2 5 7 2" xfId="22364"/>
    <cellStyle name="Calculation 2 2 5 7 2 2" xfId="42195"/>
    <cellStyle name="Calculation 2 2 5 7 3" xfId="32545"/>
    <cellStyle name="Calculation 2 2 5 8" xfId="11896"/>
    <cellStyle name="Calculation 2 2 5 8 2" xfId="33948"/>
    <cellStyle name="Calculation 2 2 5 9" xfId="31104"/>
    <cellStyle name="Calculation 2 2 6" xfId="8055"/>
    <cellStyle name="Calculation 2 2 6 2" xfId="13050"/>
    <cellStyle name="Calculation 2 2 6 2 2" xfId="24843"/>
    <cellStyle name="Calculation 2 2 6 2 2 2" xfId="44669"/>
    <cellStyle name="Calculation 2 2 6 2 3" xfId="35100"/>
    <cellStyle name="Calculation 2 2 6 3" xfId="10249"/>
    <cellStyle name="Calculation 2 2 6 3 2" xfId="22123"/>
    <cellStyle name="Calculation 2 2 6 3 2 2" xfId="41955"/>
    <cellStyle name="Calculation 2 2 6 3 3" xfId="32305"/>
    <cellStyle name="Calculation 2 2 6 4" xfId="12551"/>
    <cellStyle name="Calculation 2 2 6 4 2" xfId="24365"/>
    <cellStyle name="Calculation 2 2 6 4 2 2" xfId="44192"/>
    <cellStyle name="Calculation 2 2 6 4 3" xfId="34602"/>
    <cellStyle name="Calculation 2 2 6 5" xfId="10644"/>
    <cellStyle name="Calculation 2 2 6 5 2" xfId="22515"/>
    <cellStyle name="Calculation 2 2 6 5 2 2" xfId="42346"/>
    <cellStyle name="Calculation 2 2 6 5 3" xfId="32699"/>
    <cellStyle name="Calculation 2 2 6 6" xfId="12136"/>
    <cellStyle name="Calculation 2 2 6 6 2" xfId="23961"/>
    <cellStyle name="Calculation 2 2 6 6 2 2" xfId="43788"/>
    <cellStyle name="Calculation 2 2 6 6 3" xfId="34187"/>
    <cellStyle name="Calculation 2 2 6 7" xfId="11010"/>
    <cellStyle name="Calculation 2 2 6 7 2" xfId="22879"/>
    <cellStyle name="Calculation 2 2 6 7 2 2" xfId="42710"/>
    <cellStyle name="Calculation 2 2 6 7 3" xfId="33065"/>
    <cellStyle name="Calculation 2 2 6 8" xfId="11730"/>
    <cellStyle name="Calculation 2 2 6 8 2" xfId="33782"/>
    <cellStyle name="Calculation 2 2 6 9" xfId="31169"/>
    <cellStyle name="Calculation 2 2 7" xfId="10354"/>
    <cellStyle name="Calculation 2 2 7 2" xfId="22228"/>
    <cellStyle name="Calculation 2 2 7 2 2" xfId="42059"/>
    <cellStyle name="Calculation 2 2 7 3" xfId="32409"/>
    <cellStyle name="Calculation 2 2 8" xfId="12152"/>
    <cellStyle name="Calculation 2 2 8 2" xfId="23977"/>
    <cellStyle name="Calculation 2 2 8 2 2" xfId="43804"/>
    <cellStyle name="Calculation 2 2 8 3" xfId="34203"/>
    <cellStyle name="Calculation 2 2 9" xfId="10995"/>
    <cellStyle name="Calculation 2 2 9 2" xfId="22864"/>
    <cellStyle name="Calculation 2 2 9 2 2" xfId="42695"/>
    <cellStyle name="Calculation 2 2 9 3" xfId="33050"/>
    <cellStyle name="Calculation 2 3" xfId="7023"/>
    <cellStyle name="Calculation 2 3 10" xfId="10735"/>
    <cellStyle name="Calculation 2 3 10 2" xfId="22606"/>
    <cellStyle name="Calculation 2 3 10 2 2" xfId="42437"/>
    <cellStyle name="Calculation 2 3 10 3" xfId="32790"/>
    <cellStyle name="Calculation 2 3 11" xfId="11848"/>
    <cellStyle name="Calculation 2 3 11 2" xfId="23689"/>
    <cellStyle name="Calculation 2 3 11 2 2" xfId="43517"/>
    <cellStyle name="Calculation 2 3 11 3" xfId="33900"/>
    <cellStyle name="Calculation 2 3 12" xfId="30775"/>
    <cellStyle name="Calculation 2 3 2" xfId="7384"/>
    <cellStyle name="Calculation 2 3 2 10" xfId="13768"/>
    <cellStyle name="Calculation 2 3 2 10 2" xfId="25543"/>
    <cellStyle name="Calculation 2 3 2 10 2 2" xfId="45369"/>
    <cellStyle name="Calculation 2 3 2 10 3" xfId="35818"/>
    <cellStyle name="Calculation 2 3 2 11" xfId="30985"/>
    <cellStyle name="Calculation 2 3 2 2" xfId="9027"/>
    <cellStyle name="Calculation 2 3 2 2 2" xfId="13679"/>
    <cellStyle name="Calculation 2 3 2 2 2 2" xfId="25461"/>
    <cellStyle name="Calculation 2 3 2 2 2 2 2" xfId="45287"/>
    <cellStyle name="Calculation 2 3 2 2 2 3" xfId="35729"/>
    <cellStyle name="Calculation 2 3 2 2 3" xfId="14683"/>
    <cellStyle name="Calculation 2 3 2 2 3 2" xfId="26454"/>
    <cellStyle name="Calculation 2 3 2 2 3 2 2" xfId="46280"/>
    <cellStyle name="Calculation 2 3 2 2 3 3" xfId="36733"/>
    <cellStyle name="Calculation 2 3 2 2 4" xfId="15641"/>
    <cellStyle name="Calculation 2 3 2 2 4 2" xfId="27400"/>
    <cellStyle name="Calculation 2 3 2 2 4 2 2" xfId="47226"/>
    <cellStyle name="Calculation 2 3 2 2 4 3" xfId="37691"/>
    <cellStyle name="Calculation 2 3 2 2 5" xfId="16566"/>
    <cellStyle name="Calculation 2 3 2 2 5 2" xfId="28312"/>
    <cellStyle name="Calculation 2 3 2 2 5 2 2" xfId="48138"/>
    <cellStyle name="Calculation 2 3 2 2 5 3" xfId="38616"/>
    <cellStyle name="Calculation 2 3 2 2 6" xfId="17437"/>
    <cellStyle name="Calculation 2 3 2 2 6 2" xfId="29179"/>
    <cellStyle name="Calculation 2 3 2 2 6 2 2" xfId="49005"/>
    <cellStyle name="Calculation 2 3 2 2 6 3" xfId="39487"/>
    <cellStyle name="Calculation 2 3 2 2 7" xfId="18283"/>
    <cellStyle name="Calculation 2 3 2 2 7 2" xfId="30003"/>
    <cellStyle name="Calculation 2 3 2 2 7 2 2" xfId="49829"/>
    <cellStyle name="Calculation 2 3 2 2 7 3" xfId="40333"/>
    <cellStyle name="Calculation 2 3 2 2 8" xfId="19047"/>
    <cellStyle name="Calculation 2 3 2 2 8 2" xfId="41097"/>
    <cellStyle name="Calculation 2 3 2 2 9" xfId="31519"/>
    <cellStyle name="Calculation 2 3 2 3" xfId="9873"/>
    <cellStyle name="Calculation 2 3 2 3 2" xfId="14278"/>
    <cellStyle name="Calculation 2 3 2 3 2 2" xfId="26050"/>
    <cellStyle name="Calculation 2 3 2 3 2 2 2" xfId="45876"/>
    <cellStyle name="Calculation 2 3 2 3 2 3" xfId="36328"/>
    <cellStyle name="Calculation 2 3 2 3 3" xfId="15238"/>
    <cellStyle name="Calculation 2 3 2 3 3 2" xfId="27008"/>
    <cellStyle name="Calculation 2 3 2 3 3 2 2" xfId="46834"/>
    <cellStyle name="Calculation 2 3 2 3 3 3" xfId="37288"/>
    <cellStyle name="Calculation 2 3 2 3 4" xfId="16190"/>
    <cellStyle name="Calculation 2 3 2 3 4 2" xfId="27936"/>
    <cellStyle name="Calculation 2 3 2 3 4 2 2" xfId="47762"/>
    <cellStyle name="Calculation 2 3 2 3 4 3" xfId="38240"/>
    <cellStyle name="Calculation 2 3 2 3 5" xfId="17064"/>
    <cellStyle name="Calculation 2 3 2 3 5 2" xfId="28810"/>
    <cellStyle name="Calculation 2 3 2 3 5 2 2" xfId="48636"/>
    <cellStyle name="Calculation 2 3 2 3 5 3" xfId="39114"/>
    <cellStyle name="Calculation 2 3 2 3 6" xfId="17929"/>
    <cellStyle name="Calculation 2 3 2 3 6 2" xfId="29649"/>
    <cellStyle name="Calculation 2 3 2 3 6 2 2" xfId="49475"/>
    <cellStyle name="Calculation 2 3 2 3 6 3" xfId="39979"/>
    <cellStyle name="Calculation 2 3 2 3 7" xfId="18705"/>
    <cellStyle name="Calculation 2 3 2 3 7 2" xfId="30425"/>
    <cellStyle name="Calculation 2 3 2 3 7 2 2" xfId="50251"/>
    <cellStyle name="Calculation 2 3 2 3 7 3" xfId="40755"/>
    <cellStyle name="Calculation 2 3 2 3 8" xfId="19462"/>
    <cellStyle name="Calculation 2 3 2 3 8 2" xfId="41512"/>
    <cellStyle name="Calculation 2 3 2 3 9" xfId="31937"/>
    <cellStyle name="Calculation 2 3 2 4" xfId="12651"/>
    <cellStyle name="Calculation 2 3 2 4 2" xfId="24464"/>
    <cellStyle name="Calculation 2 3 2 4 2 2" xfId="44291"/>
    <cellStyle name="Calculation 2 3 2 4 3" xfId="34702"/>
    <cellStyle name="Calculation 2 3 2 5" xfId="10548"/>
    <cellStyle name="Calculation 2 3 2 5 2" xfId="22419"/>
    <cellStyle name="Calculation 2 3 2 5 2 2" xfId="42250"/>
    <cellStyle name="Calculation 2 3 2 5 3" xfId="32603"/>
    <cellStyle name="Calculation 2 3 2 6" xfId="13306"/>
    <cellStyle name="Calculation 2 3 2 6 2" xfId="25093"/>
    <cellStyle name="Calculation 2 3 2 6 2 2" xfId="44919"/>
    <cellStyle name="Calculation 2 3 2 6 3" xfId="35356"/>
    <cellStyle name="Calculation 2 3 2 7" xfId="10042"/>
    <cellStyle name="Calculation 2 3 2 7 2" xfId="21917"/>
    <cellStyle name="Calculation 2 3 2 7 2 2" xfId="41749"/>
    <cellStyle name="Calculation 2 3 2 7 3" xfId="32098"/>
    <cellStyle name="Calculation 2 3 2 8" xfId="12327"/>
    <cellStyle name="Calculation 2 3 2 8 2" xfId="24143"/>
    <cellStyle name="Calculation 2 3 2 8 2 2" xfId="43970"/>
    <cellStyle name="Calculation 2 3 2 8 3" xfId="34378"/>
    <cellStyle name="Calculation 2 3 2 9" xfId="10854"/>
    <cellStyle name="Calculation 2 3 2 9 2" xfId="22725"/>
    <cellStyle name="Calculation 2 3 2 9 2 2" xfId="42556"/>
    <cellStyle name="Calculation 2 3 2 9 3" xfId="32909"/>
    <cellStyle name="Calculation 2 3 3" xfId="8668"/>
    <cellStyle name="Calculation 2 3 3 2" xfId="13410"/>
    <cellStyle name="Calculation 2 3 3 2 2" xfId="25195"/>
    <cellStyle name="Calculation 2 3 3 2 2 2" xfId="45021"/>
    <cellStyle name="Calculation 2 3 3 2 3" xfId="35460"/>
    <cellStyle name="Calculation 2 3 3 3" xfId="14430"/>
    <cellStyle name="Calculation 2 3 3 3 2" xfId="26202"/>
    <cellStyle name="Calculation 2 3 3 3 2 2" xfId="46028"/>
    <cellStyle name="Calculation 2 3 3 3 3" xfId="36480"/>
    <cellStyle name="Calculation 2 3 3 4" xfId="15390"/>
    <cellStyle name="Calculation 2 3 3 4 2" xfId="27158"/>
    <cellStyle name="Calculation 2 3 3 4 2 2" xfId="46984"/>
    <cellStyle name="Calculation 2 3 3 4 3" xfId="37440"/>
    <cellStyle name="Calculation 2 3 3 5" xfId="16339"/>
    <cellStyle name="Calculation 2 3 3 5 2" xfId="28085"/>
    <cellStyle name="Calculation 2 3 3 5 2 2" xfId="47911"/>
    <cellStyle name="Calculation 2 3 3 5 3" xfId="38389"/>
    <cellStyle name="Calculation 2 3 3 6" xfId="17212"/>
    <cellStyle name="Calculation 2 3 3 6 2" xfId="28958"/>
    <cellStyle name="Calculation 2 3 3 6 2 2" xfId="48784"/>
    <cellStyle name="Calculation 2 3 3 6 3" xfId="39262"/>
    <cellStyle name="Calculation 2 3 3 7" xfId="18077"/>
    <cellStyle name="Calculation 2 3 3 7 2" xfId="29797"/>
    <cellStyle name="Calculation 2 3 3 7 2 2" xfId="49623"/>
    <cellStyle name="Calculation 2 3 3 7 3" xfId="40127"/>
    <cellStyle name="Calculation 2 3 3 8" xfId="18853"/>
    <cellStyle name="Calculation 2 3 3 8 2" xfId="40903"/>
    <cellStyle name="Calculation 2 3 3 9" xfId="31309"/>
    <cellStyle name="Calculation 2 3 4" xfId="9679"/>
    <cellStyle name="Calculation 2 3 4 2" xfId="14084"/>
    <cellStyle name="Calculation 2 3 4 2 2" xfId="25856"/>
    <cellStyle name="Calculation 2 3 4 2 2 2" xfId="45682"/>
    <cellStyle name="Calculation 2 3 4 2 3" xfId="36134"/>
    <cellStyle name="Calculation 2 3 4 3" xfId="15044"/>
    <cellStyle name="Calculation 2 3 4 3 2" xfId="26814"/>
    <cellStyle name="Calculation 2 3 4 3 2 2" xfId="46640"/>
    <cellStyle name="Calculation 2 3 4 3 3" xfId="37094"/>
    <cellStyle name="Calculation 2 3 4 4" xfId="15996"/>
    <cellStyle name="Calculation 2 3 4 4 2" xfId="27742"/>
    <cellStyle name="Calculation 2 3 4 4 2 2" xfId="47568"/>
    <cellStyle name="Calculation 2 3 4 4 3" xfId="38046"/>
    <cellStyle name="Calculation 2 3 4 5" xfId="16870"/>
    <cellStyle name="Calculation 2 3 4 5 2" xfId="28616"/>
    <cellStyle name="Calculation 2 3 4 5 2 2" xfId="48442"/>
    <cellStyle name="Calculation 2 3 4 5 3" xfId="38920"/>
    <cellStyle name="Calculation 2 3 4 6" xfId="17735"/>
    <cellStyle name="Calculation 2 3 4 6 2" xfId="29455"/>
    <cellStyle name="Calculation 2 3 4 6 2 2" xfId="49281"/>
    <cellStyle name="Calculation 2 3 4 6 3" xfId="39785"/>
    <cellStyle name="Calculation 2 3 4 7" xfId="18511"/>
    <cellStyle name="Calculation 2 3 4 7 2" xfId="30231"/>
    <cellStyle name="Calculation 2 3 4 7 2 2" xfId="50057"/>
    <cellStyle name="Calculation 2 3 4 7 3" xfId="40561"/>
    <cellStyle name="Calculation 2 3 4 8" xfId="19268"/>
    <cellStyle name="Calculation 2 3 4 8 2" xfId="41318"/>
    <cellStyle name="Calculation 2 3 4 9" xfId="31743"/>
    <cellStyle name="Calculation 2 3 5" xfId="12381"/>
    <cellStyle name="Calculation 2 3 5 2" xfId="24197"/>
    <cellStyle name="Calculation 2 3 5 2 2" xfId="44024"/>
    <cellStyle name="Calculation 2 3 5 3" xfId="34432"/>
    <cellStyle name="Calculation 2 3 6" xfId="10802"/>
    <cellStyle name="Calculation 2 3 6 2" xfId="22673"/>
    <cellStyle name="Calculation 2 3 6 2 2" xfId="42504"/>
    <cellStyle name="Calculation 2 3 6 3" xfId="32857"/>
    <cellStyle name="Calculation 2 3 7" xfId="13274"/>
    <cellStyle name="Calculation 2 3 7 2" xfId="25062"/>
    <cellStyle name="Calculation 2 3 7 2 2" xfId="44888"/>
    <cellStyle name="Calculation 2 3 7 3" xfId="35324"/>
    <cellStyle name="Calculation 2 3 8" xfId="10070"/>
    <cellStyle name="Calculation 2 3 8 2" xfId="21945"/>
    <cellStyle name="Calculation 2 3 8 2 2" xfId="41777"/>
    <cellStyle name="Calculation 2 3 8 3" xfId="32126"/>
    <cellStyle name="Calculation 2 3 9" xfId="12449"/>
    <cellStyle name="Calculation 2 3 9 2" xfId="24265"/>
    <cellStyle name="Calculation 2 3 9 2 2" xfId="44092"/>
    <cellStyle name="Calculation 2 3 9 3" xfId="34500"/>
    <cellStyle name="Calculation 2 4" xfId="7135"/>
    <cellStyle name="Calculation 2 4 10" xfId="11822"/>
    <cellStyle name="Calculation 2 4 10 2" xfId="23664"/>
    <cellStyle name="Calculation 2 4 10 2 2" xfId="43492"/>
    <cellStyle name="Calculation 2 4 10 3" xfId="33874"/>
    <cellStyle name="Calculation 2 4 11" xfId="30856"/>
    <cellStyle name="Calculation 2 4 2" xfId="8778"/>
    <cellStyle name="Calculation 2 4 2 2" xfId="13501"/>
    <cellStyle name="Calculation 2 4 2 2 2" xfId="25283"/>
    <cellStyle name="Calculation 2 4 2 2 2 2" xfId="45109"/>
    <cellStyle name="Calculation 2 4 2 2 3" xfId="35551"/>
    <cellStyle name="Calculation 2 4 2 3" xfId="14515"/>
    <cellStyle name="Calculation 2 4 2 3 2" xfId="26287"/>
    <cellStyle name="Calculation 2 4 2 3 2 2" xfId="46113"/>
    <cellStyle name="Calculation 2 4 2 3 3" xfId="36565"/>
    <cellStyle name="Calculation 2 4 2 4" xfId="15475"/>
    <cellStyle name="Calculation 2 4 2 4 2" xfId="27243"/>
    <cellStyle name="Calculation 2 4 2 4 2 2" xfId="47069"/>
    <cellStyle name="Calculation 2 4 2 4 3" xfId="37525"/>
    <cellStyle name="Calculation 2 4 2 5" xfId="16419"/>
    <cellStyle name="Calculation 2 4 2 5 2" xfId="28165"/>
    <cellStyle name="Calculation 2 4 2 5 2 2" xfId="47991"/>
    <cellStyle name="Calculation 2 4 2 5 3" xfId="38469"/>
    <cellStyle name="Calculation 2 4 2 6" xfId="17292"/>
    <cellStyle name="Calculation 2 4 2 6 2" xfId="29038"/>
    <cellStyle name="Calculation 2 4 2 6 2 2" xfId="48864"/>
    <cellStyle name="Calculation 2 4 2 6 3" xfId="39342"/>
    <cellStyle name="Calculation 2 4 2 7" xfId="18157"/>
    <cellStyle name="Calculation 2 4 2 7 2" xfId="29877"/>
    <cellStyle name="Calculation 2 4 2 7 2 2" xfId="49703"/>
    <cellStyle name="Calculation 2 4 2 7 3" xfId="40207"/>
    <cellStyle name="Calculation 2 4 2 8" xfId="18932"/>
    <cellStyle name="Calculation 2 4 2 8 2" xfId="40982"/>
    <cellStyle name="Calculation 2 4 2 9" xfId="31390"/>
    <cellStyle name="Calculation 2 4 3" xfId="9758"/>
    <cellStyle name="Calculation 2 4 3 2" xfId="14163"/>
    <cellStyle name="Calculation 2 4 3 2 2" xfId="25935"/>
    <cellStyle name="Calculation 2 4 3 2 2 2" xfId="45761"/>
    <cellStyle name="Calculation 2 4 3 2 3" xfId="36213"/>
    <cellStyle name="Calculation 2 4 3 3" xfId="15123"/>
    <cellStyle name="Calculation 2 4 3 3 2" xfId="26893"/>
    <cellStyle name="Calculation 2 4 3 3 2 2" xfId="46719"/>
    <cellStyle name="Calculation 2 4 3 3 3" xfId="37173"/>
    <cellStyle name="Calculation 2 4 3 4" xfId="16075"/>
    <cellStyle name="Calculation 2 4 3 4 2" xfId="27821"/>
    <cellStyle name="Calculation 2 4 3 4 2 2" xfId="47647"/>
    <cellStyle name="Calculation 2 4 3 4 3" xfId="38125"/>
    <cellStyle name="Calculation 2 4 3 5" xfId="16949"/>
    <cellStyle name="Calculation 2 4 3 5 2" xfId="28695"/>
    <cellStyle name="Calculation 2 4 3 5 2 2" xfId="48521"/>
    <cellStyle name="Calculation 2 4 3 5 3" xfId="38999"/>
    <cellStyle name="Calculation 2 4 3 6" xfId="17814"/>
    <cellStyle name="Calculation 2 4 3 6 2" xfId="29534"/>
    <cellStyle name="Calculation 2 4 3 6 2 2" xfId="49360"/>
    <cellStyle name="Calculation 2 4 3 6 3" xfId="39864"/>
    <cellStyle name="Calculation 2 4 3 7" xfId="18590"/>
    <cellStyle name="Calculation 2 4 3 7 2" xfId="30310"/>
    <cellStyle name="Calculation 2 4 3 7 2 2" xfId="50136"/>
    <cellStyle name="Calculation 2 4 3 7 3" xfId="40640"/>
    <cellStyle name="Calculation 2 4 3 8" xfId="19347"/>
    <cellStyle name="Calculation 2 4 3 8 2" xfId="41397"/>
    <cellStyle name="Calculation 2 4 3 9" xfId="31822"/>
    <cellStyle name="Calculation 2 4 4" xfId="12474"/>
    <cellStyle name="Calculation 2 4 4 2" xfId="24289"/>
    <cellStyle name="Calculation 2 4 4 2 2" xfId="44116"/>
    <cellStyle name="Calculation 2 4 4 3" xfId="34525"/>
    <cellStyle name="Calculation 2 4 5" xfId="10714"/>
    <cellStyle name="Calculation 2 4 5 2" xfId="22585"/>
    <cellStyle name="Calculation 2 4 5 2 2" xfId="42416"/>
    <cellStyle name="Calculation 2 4 5 3" xfId="32769"/>
    <cellStyle name="Calculation 2 4 6" xfId="12766"/>
    <cellStyle name="Calculation 2 4 6 2" xfId="24574"/>
    <cellStyle name="Calculation 2 4 6 2 2" xfId="44401"/>
    <cellStyle name="Calculation 2 4 6 3" xfId="34817"/>
    <cellStyle name="Calculation 2 4 7" xfId="10456"/>
    <cellStyle name="Calculation 2 4 7 2" xfId="22330"/>
    <cellStyle name="Calculation 2 4 7 2 2" xfId="42161"/>
    <cellStyle name="Calculation 2 4 7 3" xfId="32511"/>
    <cellStyle name="Calculation 2 4 8" xfId="12282"/>
    <cellStyle name="Calculation 2 4 8 2" xfId="24102"/>
    <cellStyle name="Calculation 2 4 8 2 2" xfId="43929"/>
    <cellStyle name="Calculation 2 4 8 3" xfId="34333"/>
    <cellStyle name="Calculation 2 4 9" xfId="10891"/>
    <cellStyle name="Calculation 2 4 9 2" xfId="22762"/>
    <cellStyle name="Calculation 2 4 9 2 2" xfId="42593"/>
    <cellStyle name="Calculation 2 4 9 3" xfId="32946"/>
    <cellStyle name="Calculation 2 5" xfId="7939"/>
    <cellStyle name="Calculation 2 5 2" xfId="12968"/>
    <cellStyle name="Calculation 2 5 2 2" xfId="24763"/>
    <cellStyle name="Calculation 2 5 2 2 2" xfId="44590"/>
    <cellStyle name="Calculation 2 5 2 3" xfId="35019"/>
    <cellStyle name="Calculation 2 5 3" xfId="10324"/>
    <cellStyle name="Calculation 2 5 3 2" xfId="22198"/>
    <cellStyle name="Calculation 2 5 3 2 2" xfId="42029"/>
    <cellStyle name="Calculation 2 5 3 3" xfId="32379"/>
    <cellStyle name="Calculation 2 5 4" xfId="12952"/>
    <cellStyle name="Calculation 2 5 4 2" xfId="24748"/>
    <cellStyle name="Calculation 2 5 4 2 2" xfId="44575"/>
    <cellStyle name="Calculation 2 5 4 3" xfId="35003"/>
    <cellStyle name="Calculation 2 5 5" xfId="10336"/>
    <cellStyle name="Calculation 2 5 5 2" xfId="22210"/>
    <cellStyle name="Calculation 2 5 5 2 2" xfId="42041"/>
    <cellStyle name="Calculation 2 5 5 3" xfId="32391"/>
    <cellStyle name="Calculation 2 5 6" xfId="11941"/>
    <cellStyle name="Calculation 2 5 6 2" xfId="23769"/>
    <cellStyle name="Calculation 2 5 6 2 2" xfId="43597"/>
    <cellStyle name="Calculation 2 5 6 3" xfId="33993"/>
    <cellStyle name="Calculation 2 5 7" xfId="11181"/>
    <cellStyle name="Calculation 2 5 7 2" xfId="23049"/>
    <cellStyle name="Calculation 2 5 7 2 2" xfId="42879"/>
    <cellStyle name="Calculation 2 5 7 3" xfId="33235"/>
    <cellStyle name="Calculation 2 5 8" xfId="12222"/>
    <cellStyle name="Calculation 2 5 8 2" xfId="34273"/>
    <cellStyle name="Calculation 2 5 9" xfId="31103"/>
    <cellStyle name="Calculation 2 6" xfId="8056"/>
    <cellStyle name="Calculation 2 6 2" xfId="13051"/>
    <cellStyle name="Calculation 2 6 2 2" xfId="24844"/>
    <cellStyle name="Calculation 2 6 2 2 2" xfId="44670"/>
    <cellStyle name="Calculation 2 6 2 3" xfId="35101"/>
    <cellStyle name="Calculation 2 6 3" xfId="10248"/>
    <cellStyle name="Calculation 2 6 3 2" xfId="22122"/>
    <cellStyle name="Calculation 2 6 3 2 2" xfId="41954"/>
    <cellStyle name="Calculation 2 6 3 3" xfId="32304"/>
    <cellStyle name="Calculation 2 6 4" xfId="13582"/>
    <cellStyle name="Calculation 2 6 4 2" xfId="25364"/>
    <cellStyle name="Calculation 2 6 4 2 2" xfId="45190"/>
    <cellStyle name="Calculation 2 6 4 3" xfId="35632"/>
    <cellStyle name="Calculation 2 6 5" xfId="14589"/>
    <cellStyle name="Calculation 2 6 5 2" xfId="26360"/>
    <cellStyle name="Calculation 2 6 5 2 2" xfId="46186"/>
    <cellStyle name="Calculation 2 6 5 3" xfId="36639"/>
    <cellStyle name="Calculation 2 6 6" xfId="15547"/>
    <cellStyle name="Calculation 2 6 6 2" xfId="27308"/>
    <cellStyle name="Calculation 2 6 6 2 2" xfId="47134"/>
    <cellStyle name="Calculation 2 6 6 3" xfId="37597"/>
    <cellStyle name="Calculation 2 6 7" xfId="16474"/>
    <cellStyle name="Calculation 2 6 7 2" xfId="28220"/>
    <cellStyle name="Calculation 2 6 7 2 2" xfId="48046"/>
    <cellStyle name="Calculation 2 6 7 3" xfId="38524"/>
    <cellStyle name="Calculation 2 6 8" xfId="17345"/>
    <cellStyle name="Calculation 2 6 8 2" xfId="39395"/>
    <cellStyle name="Calculation 2 6 9" xfId="31170"/>
    <cellStyle name="Calculation 2 7" xfId="10353"/>
    <cellStyle name="Calculation 2 7 2" xfId="22227"/>
    <cellStyle name="Calculation 2 7 2 2" xfId="42058"/>
    <cellStyle name="Calculation 2 7 3" xfId="32408"/>
    <cellStyle name="Calculation 2 8" xfId="12826"/>
    <cellStyle name="Calculation 2 8 2" xfId="24630"/>
    <cellStyle name="Calculation 2 8 2 2" xfId="44457"/>
    <cellStyle name="Calculation 2 8 3" xfId="34877"/>
    <cellStyle name="Calculation 2 9" xfId="10409"/>
    <cellStyle name="Calculation 2 9 2" xfId="22283"/>
    <cellStyle name="Calculation 2 9 2 2" xfId="42114"/>
    <cellStyle name="Calculation 2 9 3" xfId="32464"/>
    <cellStyle name="Calculation 3" xfId="973"/>
    <cellStyle name="Calculation 3 10" xfId="14381"/>
    <cellStyle name="Calculation 3 10 2" xfId="26153"/>
    <cellStyle name="Calculation 3 10 2 2" xfId="45979"/>
    <cellStyle name="Calculation 3 10 3" xfId="36431"/>
    <cellStyle name="Calculation 3 11" xfId="15341"/>
    <cellStyle name="Calculation 3 11 2" xfId="27110"/>
    <cellStyle name="Calculation 3 11 2 2" xfId="46936"/>
    <cellStyle name="Calculation 3 11 3" xfId="37391"/>
    <cellStyle name="Calculation 3 12" xfId="16291"/>
    <cellStyle name="Calculation 3 12 2" xfId="28037"/>
    <cellStyle name="Calculation 3 12 2 2" xfId="47863"/>
    <cellStyle name="Calculation 3 12 3" xfId="38341"/>
    <cellStyle name="Calculation 3 13" xfId="30559"/>
    <cellStyle name="Calculation 3 2" xfId="7021"/>
    <cellStyle name="Calculation 3 2 10" xfId="11203"/>
    <cellStyle name="Calculation 3 2 10 2" xfId="23071"/>
    <cellStyle name="Calculation 3 2 10 2 2" xfId="42901"/>
    <cellStyle name="Calculation 3 2 10 3" xfId="33257"/>
    <cellStyle name="Calculation 3 2 11" xfId="12518"/>
    <cellStyle name="Calculation 3 2 11 2" xfId="24333"/>
    <cellStyle name="Calculation 3 2 11 2 2" xfId="44160"/>
    <cellStyle name="Calculation 3 2 11 3" xfId="34569"/>
    <cellStyle name="Calculation 3 2 12" xfId="30773"/>
    <cellStyle name="Calculation 3 2 2" xfId="7385"/>
    <cellStyle name="Calculation 3 2 2 10" xfId="13860"/>
    <cellStyle name="Calculation 3 2 2 10 2" xfId="25634"/>
    <cellStyle name="Calculation 3 2 2 10 2 2" xfId="45460"/>
    <cellStyle name="Calculation 3 2 2 10 3" xfId="35910"/>
    <cellStyle name="Calculation 3 2 2 11" xfId="30986"/>
    <cellStyle name="Calculation 3 2 2 2" xfId="9028"/>
    <cellStyle name="Calculation 3 2 2 2 2" xfId="13680"/>
    <cellStyle name="Calculation 3 2 2 2 2 2" xfId="25462"/>
    <cellStyle name="Calculation 3 2 2 2 2 2 2" xfId="45288"/>
    <cellStyle name="Calculation 3 2 2 2 2 3" xfId="35730"/>
    <cellStyle name="Calculation 3 2 2 2 3" xfId="14684"/>
    <cellStyle name="Calculation 3 2 2 2 3 2" xfId="26455"/>
    <cellStyle name="Calculation 3 2 2 2 3 2 2" xfId="46281"/>
    <cellStyle name="Calculation 3 2 2 2 3 3" xfId="36734"/>
    <cellStyle name="Calculation 3 2 2 2 4" xfId="15642"/>
    <cellStyle name="Calculation 3 2 2 2 4 2" xfId="27401"/>
    <cellStyle name="Calculation 3 2 2 2 4 2 2" xfId="47227"/>
    <cellStyle name="Calculation 3 2 2 2 4 3" xfId="37692"/>
    <cellStyle name="Calculation 3 2 2 2 5" xfId="16567"/>
    <cellStyle name="Calculation 3 2 2 2 5 2" xfId="28313"/>
    <cellStyle name="Calculation 3 2 2 2 5 2 2" xfId="48139"/>
    <cellStyle name="Calculation 3 2 2 2 5 3" xfId="38617"/>
    <cellStyle name="Calculation 3 2 2 2 6" xfId="17438"/>
    <cellStyle name="Calculation 3 2 2 2 6 2" xfId="29180"/>
    <cellStyle name="Calculation 3 2 2 2 6 2 2" xfId="49006"/>
    <cellStyle name="Calculation 3 2 2 2 6 3" xfId="39488"/>
    <cellStyle name="Calculation 3 2 2 2 7" xfId="18284"/>
    <cellStyle name="Calculation 3 2 2 2 7 2" xfId="30004"/>
    <cellStyle name="Calculation 3 2 2 2 7 2 2" xfId="49830"/>
    <cellStyle name="Calculation 3 2 2 2 7 3" xfId="40334"/>
    <cellStyle name="Calculation 3 2 2 2 8" xfId="19048"/>
    <cellStyle name="Calculation 3 2 2 2 8 2" xfId="41098"/>
    <cellStyle name="Calculation 3 2 2 2 9" xfId="31520"/>
    <cellStyle name="Calculation 3 2 2 3" xfId="9874"/>
    <cellStyle name="Calculation 3 2 2 3 2" xfId="14279"/>
    <cellStyle name="Calculation 3 2 2 3 2 2" xfId="26051"/>
    <cellStyle name="Calculation 3 2 2 3 2 2 2" xfId="45877"/>
    <cellStyle name="Calculation 3 2 2 3 2 3" xfId="36329"/>
    <cellStyle name="Calculation 3 2 2 3 3" xfId="15239"/>
    <cellStyle name="Calculation 3 2 2 3 3 2" xfId="27009"/>
    <cellStyle name="Calculation 3 2 2 3 3 2 2" xfId="46835"/>
    <cellStyle name="Calculation 3 2 2 3 3 3" xfId="37289"/>
    <cellStyle name="Calculation 3 2 2 3 4" xfId="16191"/>
    <cellStyle name="Calculation 3 2 2 3 4 2" xfId="27937"/>
    <cellStyle name="Calculation 3 2 2 3 4 2 2" xfId="47763"/>
    <cellStyle name="Calculation 3 2 2 3 4 3" xfId="38241"/>
    <cellStyle name="Calculation 3 2 2 3 5" xfId="17065"/>
    <cellStyle name="Calculation 3 2 2 3 5 2" xfId="28811"/>
    <cellStyle name="Calculation 3 2 2 3 5 2 2" xfId="48637"/>
    <cellStyle name="Calculation 3 2 2 3 5 3" xfId="39115"/>
    <cellStyle name="Calculation 3 2 2 3 6" xfId="17930"/>
    <cellStyle name="Calculation 3 2 2 3 6 2" xfId="29650"/>
    <cellStyle name="Calculation 3 2 2 3 6 2 2" xfId="49476"/>
    <cellStyle name="Calculation 3 2 2 3 6 3" xfId="39980"/>
    <cellStyle name="Calculation 3 2 2 3 7" xfId="18706"/>
    <cellStyle name="Calculation 3 2 2 3 7 2" xfId="30426"/>
    <cellStyle name="Calculation 3 2 2 3 7 2 2" xfId="50252"/>
    <cellStyle name="Calculation 3 2 2 3 7 3" xfId="40756"/>
    <cellStyle name="Calculation 3 2 2 3 8" xfId="19463"/>
    <cellStyle name="Calculation 3 2 2 3 8 2" xfId="41513"/>
    <cellStyle name="Calculation 3 2 2 3 9" xfId="31938"/>
    <cellStyle name="Calculation 3 2 2 4" xfId="12652"/>
    <cellStyle name="Calculation 3 2 2 4 2" xfId="24465"/>
    <cellStyle name="Calculation 3 2 2 4 2 2" xfId="44292"/>
    <cellStyle name="Calculation 3 2 2 4 3" xfId="34703"/>
    <cellStyle name="Calculation 3 2 2 5" xfId="10547"/>
    <cellStyle name="Calculation 3 2 2 5 2" xfId="22418"/>
    <cellStyle name="Calculation 3 2 2 5 2 2" xfId="42249"/>
    <cellStyle name="Calculation 3 2 2 5 3" xfId="32602"/>
    <cellStyle name="Calculation 3 2 2 6" xfId="12275"/>
    <cellStyle name="Calculation 3 2 2 6 2" xfId="24095"/>
    <cellStyle name="Calculation 3 2 2 6 2 2" xfId="43922"/>
    <cellStyle name="Calculation 3 2 2 6 3" xfId="34326"/>
    <cellStyle name="Calculation 3 2 2 7" xfId="10895"/>
    <cellStyle name="Calculation 3 2 2 7 2" xfId="22766"/>
    <cellStyle name="Calculation 3 2 2 7 2 2" xfId="42597"/>
    <cellStyle name="Calculation 3 2 2 7 3" xfId="32950"/>
    <cellStyle name="Calculation 3 2 2 8" xfId="13065"/>
    <cellStyle name="Calculation 3 2 2 8 2" xfId="24858"/>
    <cellStyle name="Calculation 3 2 2 8 2 2" xfId="44684"/>
    <cellStyle name="Calculation 3 2 2 8 3" xfId="35115"/>
    <cellStyle name="Calculation 3 2 2 9" xfId="10236"/>
    <cellStyle name="Calculation 3 2 2 9 2" xfId="22110"/>
    <cellStyle name="Calculation 3 2 2 9 2 2" xfId="41942"/>
    <cellStyle name="Calculation 3 2 2 9 3" xfId="32292"/>
    <cellStyle name="Calculation 3 2 3" xfId="8666"/>
    <cellStyle name="Calculation 3 2 3 2" xfId="13408"/>
    <cellStyle name="Calculation 3 2 3 2 2" xfId="25193"/>
    <cellStyle name="Calculation 3 2 3 2 2 2" xfId="45019"/>
    <cellStyle name="Calculation 3 2 3 2 3" xfId="35458"/>
    <cellStyle name="Calculation 3 2 3 3" xfId="14428"/>
    <cellStyle name="Calculation 3 2 3 3 2" xfId="26200"/>
    <cellStyle name="Calculation 3 2 3 3 2 2" xfId="46026"/>
    <cellStyle name="Calculation 3 2 3 3 3" xfId="36478"/>
    <cellStyle name="Calculation 3 2 3 4" xfId="15388"/>
    <cellStyle name="Calculation 3 2 3 4 2" xfId="27156"/>
    <cellStyle name="Calculation 3 2 3 4 2 2" xfId="46982"/>
    <cellStyle name="Calculation 3 2 3 4 3" xfId="37438"/>
    <cellStyle name="Calculation 3 2 3 5" xfId="16337"/>
    <cellStyle name="Calculation 3 2 3 5 2" xfId="28083"/>
    <cellStyle name="Calculation 3 2 3 5 2 2" xfId="47909"/>
    <cellStyle name="Calculation 3 2 3 5 3" xfId="38387"/>
    <cellStyle name="Calculation 3 2 3 6" xfId="17210"/>
    <cellStyle name="Calculation 3 2 3 6 2" xfId="28956"/>
    <cellStyle name="Calculation 3 2 3 6 2 2" xfId="48782"/>
    <cellStyle name="Calculation 3 2 3 6 3" xfId="39260"/>
    <cellStyle name="Calculation 3 2 3 7" xfId="18075"/>
    <cellStyle name="Calculation 3 2 3 7 2" xfId="29795"/>
    <cellStyle name="Calculation 3 2 3 7 2 2" xfId="49621"/>
    <cellStyle name="Calculation 3 2 3 7 3" xfId="40125"/>
    <cellStyle name="Calculation 3 2 3 8" xfId="18851"/>
    <cellStyle name="Calculation 3 2 3 8 2" xfId="40901"/>
    <cellStyle name="Calculation 3 2 3 9" xfId="31307"/>
    <cellStyle name="Calculation 3 2 4" xfId="9677"/>
    <cellStyle name="Calculation 3 2 4 2" xfId="14082"/>
    <cellStyle name="Calculation 3 2 4 2 2" xfId="25854"/>
    <cellStyle name="Calculation 3 2 4 2 2 2" xfId="45680"/>
    <cellStyle name="Calculation 3 2 4 2 3" xfId="36132"/>
    <cellStyle name="Calculation 3 2 4 3" xfId="15042"/>
    <cellStyle name="Calculation 3 2 4 3 2" xfId="26812"/>
    <cellStyle name="Calculation 3 2 4 3 2 2" xfId="46638"/>
    <cellStyle name="Calculation 3 2 4 3 3" xfId="37092"/>
    <cellStyle name="Calculation 3 2 4 4" xfId="15994"/>
    <cellStyle name="Calculation 3 2 4 4 2" xfId="27740"/>
    <cellStyle name="Calculation 3 2 4 4 2 2" xfId="47566"/>
    <cellStyle name="Calculation 3 2 4 4 3" xfId="38044"/>
    <cellStyle name="Calculation 3 2 4 5" xfId="16868"/>
    <cellStyle name="Calculation 3 2 4 5 2" xfId="28614"/>
    <cellStyle name="Calculation 3 2 4 5 2 2" xfId="48440"/>
    <cellStyle name="Calculation 3 2 4 5 3" xfId="38918"/>
    <cellStyle name="Calculation 3 2 4 6" xfId="17733"/>
    <cellStyle name="Calculation 3 2 4 6 2" xfId="29453"/>
    <cellStyle name="Calculation 3 2 4 6 2 2" xfId="49279"/>
    <cellStyle name="Calculation 3 2 4 6 3" xfId="39783"/>
    <cellStyle name="Calculation 3 2 4 7" xfId="18509"/>
    <cellStyle name="Calculation 3 2 4 7 2" xfId="30229"/>
    <cellStyle name="Calculation 3 2 4 7 2 2" xfId="50055"/>
    <cellStyle name="Calculation 3 2 4 7 3" xfId="40559"/>
    <cellStyle name="Calculation 3 2 4 8" xfId="19266"/>
    <cellStyle name="Calculation 3 2 4 8 2" xfId="41316"/>
    <cellStyle name="Calculation 3 2 4 9" xfId="31741"/>
    <cellStyle name="Calculation 3 2 5" xfId="12379"/>
    <cellStyle name="Calculation 3 2 5 2" xfId="24195"/>
    <cellStyle name="Calculation 3 2 5 2 2" xfId="44022"/>
    <cellStyle name="Calculation 3 2 5 3" xfId="34430"/>
    <cellStyle name="Calculation 3 2 6" xfId="10804"/>
    <cellStyle name="Calculation 3 2 6 2" xfId="22675"/>
    <cellStyle name="Calculation 3 2 6 2 2" xfId="42506"/>
    <cellStyle name="Calculation 3 2 6 3" xfId="32859"/>
    <cellStyle name="Calculation 3 2 7" xfId="12754"/>
    <cellStyle name="Calculation 3 2 7 2" xfId="24562"/>
    <cellStyle name="Calculation 3 2 7 2 2" xfId="44389"/>
    <cellStyle name="Calculation 3 2 7 3" xfId="34805"/>
    <cellStyle name="Calculation 3 2 8" xfId="10468"/>
    <cellStyle name="Calculation 3 2 8 2" xfId="22342"/>
    <cellStyle name="Calculation 3 2 8 2 2" xfId="42173"/>
    <cellStyle name="Calculation 3 2 8 3" xfId="32523"/>
    <cellStyle name="Calculation 3 2 9" xfId="11912"/>
    <cellStyle name="Calculation 3 2 9 2" xfId="23744"/>
    <cellStyle name="Calculation 3 2 9 2 2" xfId="43572"/>
    <cellStyle name="Calculation 3 2 9 3" xfId="33964"/>
    <cellStyle name="Calculation 3 3" xfId="7137"/>
    <cellStyle name="Calculation 3 3 10" xfId="12123"/>
    <cellStyle name="Calculation 3 3 10 2" xfId="23948"/>
    <cellStyle name="Calculation 3 3 10 2 2" xfId="43775"/>
    <cellStyle name="Calculation 3 3 10 3" xfId="34174"/>
    <cellStyle name="Calculation 3 3 11" xfId="30858"/>
    <cellStyle name="Calculation 3 3 2" xfId="8780"/>
    <cellStyle name="Calculation 3 3 2 2" xfId="13503"/>
    <cellStyle name="Calculation 3 3 2 2 2" xfId="25285"/>
    <cellStyle name="Calculation 3 3 2 2 2 2" xfId="45111"/>
    <cellStyle name="Calculation 3 3 2 2 3" xfId="35553"/>
    <cellStyle name="Calculation 3 3 2 3" xfId="14517"/>
    <cellStyle name="Calculation 3 3 2 3 2" xfId="26289"/>
    <cellStyle name="Calculation 3 3 2 3 2 2" xfId="46115"/>
    <cellStyle name="Calculation 3 3 2 3 3" xfId="36567"/>
    <cellStyle name="Calculation 3 3 2 4" xfId="15477"/>
    <cellStyle name="Calculation 3 3 2 4 2" xfId="27245"/>
    <cellStyle name="Calculation 3 3 2 4 2 2" xfId="47071"/>
    <cellStyle name="Calculation 3 3 2 4 3" xfId="37527"/>
    <cellStyle name="Calculation 3 3 2 5" xfId="16421"/>
    <cellStyle name="Calculation 3 3 2 5 2" xfId="28167"/>
    <cellStyle name="Calculation 3 3 2 5 2 2" xfId="47993"/>
    <cellStyle name="Calculation 3 3 2 5 3" xfId="38471"/>
    <cellStyle name="Calculation 3 3 2 6" xfId="17294"/>
    <cellStyle name="Calculation 3 3 2 6 2" xfId="29040"/>
    <cellStyle name="Calculation 3 3 2 6 2 2" xfId="48866"/>
    <cellStyle name="Calculation 3 3 2 6 3" xfId="39344"/>
    <cellStyle name="Calculation 3 3 2 7" xfId="18159"/>
    <cellStyle name="Calculation 3 3 2 7 2" xfId="29879"/>
    <cellStyle name="Calculation 3 3 2 7 2 2" xfId="49705"/>
    <cellStyle name="Calculation 3 3 2 7 3" xfId="40209"/>
    <cellStyle name="Calculation 3 3 2 8" xfId="18934"/>
    <cellStyle name="Calculation 3 3 2 8 2" xfId="40984"/>
    <cellStyle name="Calculation 3 3 2 9" xfId="31392"/>
    <cellStyle name="Calculation 3 3 3" xfId="9760"/>
    <cellStyle name="Calculation 3 3 3 2" xfId="14165"/>
    <cellStyle name="Calculation 3 3 3 2 2" xfId="25937"/>
    <cellStyle name="Calculation 3 3 3 2 2 2" xfId="45763"/>
    <cellStyle name="Calculation 3 3 3 2 3" xfId="36215"/>
    <cellStyle name="Calculation 3 3 3 3" xfId="15125"/>
    <cellStyle name="Calculation 3 3 3 3 2" xfId="26895"/>
    <cellStyle name="Calculation 3 3 3 3 2 2" xfId="46721"/>
    <cellStyle name="Calculation 3 3 3 3 3" xfId="37175"/>
    <cellStyle name="Calculation 3 3 3 4" xfId="16077"/>
    <cellStyle name="Calculation 3 3 3 4 2" xfId="27823"/>
    <cellStyle name="Calculation 3 3 3 4 2 2" xfId="47649"/>
    <cellStyle name="Calculation 3 3 3 4 3" xfId="38127"/>
    <cellStyle name="Calculation 3 3 3 5" xfId="16951"/>
    <cellStyle name="Calculation 3 3 3 5 2" xfId="28697"/>
    <cellStyle name="Calculation 3 3 3 5 2 2" xfId="48523"/>
    <cellStyle name="Calculation 3 3 3 5 3" xfId="39001"/>
    <cellStyle name="Calculation 3 3 3 6" xfId="17816"/>
    <cellStyle name="Calculation 3 3 3 6 2" xfId="29536"/>
    <cellStyle name="Calculation 3 3 3 6 2 2" xfId="49362"/>
    <cellStyle name="Calculation 3 3 3 6 3" xfId="39866"/>
    <cellStyle name="Calculation 3 3 3 7" xfId="18592"/>
    <cellStyle name="Calculation 3 3 3 7 2" xfId="30312"/>
    <cellStyle name="Calculation 3 3 3 7 2 2" xfId="50138"/>
    <cellStyle name="Calculation 3 3 3 7 3" xfId="40642"/>
    <cellStyle name="Calculation 3 3 3 8" xfId="19349"/>
    <cellStyle name="Calculation 3 3 3 8 2" xfId="41399"/>
    <cellStyle name="Calculation 3 3 3 9" xfId="31824"/>
    <cellStyle name="Calculation 3 3 4" xfId="12476"/>
    <cellStyle name="Calculation 3 3 4 2" xfId="24291"/>
    <cellStyle name="Calculation 3 3 4 2 2" xfId="44118"/>
    <cellStyle name="Calculation 3 3 4 3" xfId="34527"/>
    <cellStyle name="Calculation 3 3 5" xfId="10712"/>
    <cellStyle name="Calculation 3 3 5 2" xfId="22583"/>
    <cellStyle name="Calculation 3 3 5 2 2" xfId="42414"/>
    <cellStyle name="Calculation 3 3 5 3" xfId="32767"/>
    <cellStyle name="Calculation 3 3 6" xfId="12256"/>
    <cellStyle name="Calculation 3 3 6 2" xfId="24076"/>
    <cellStyle name="Calculation 3 3 6 2 2" xfId="43903"/>
    <cellStyle name="Calculation 3 3 6 3" xfId="34307"/>
    <cellStyle name="Calculation 3 3 7" xfId="10914"/>
    <cellStyle name="Calculation 3 3 7 2" xfId="22785"/>
    <cellStyle name="Calculation 3 3 7 2 2" xfId="42616"/>
    <cellStyle name="Calculation 3 3 7 3" xfId="32969"/>
    <cellStyle name="Calculation 3 3 8" xfId="11818"/>
    <cellStyle name="Calculation 3 3 8 2" xfId="23660"/>
    <cellStyle name="Calculation 3 3 8 2 2" xfId="43488"/>
    <cellStyle name="Calculation 3 3 8 3" xfId="33870"/>
    <cellStyle name="Calculation 3 3 9" xfId="11278"/>
    <cellStyle name="Calculation 3 3 9 2" xfId="23146"/>
    <cellStyle name="Calculation 3 3 9 2 2" xfId="42976"/>
    <cellStyle name="Calculation 3 3 9 3" xfId="33332"/>
    <cellStyle name="Calculation 3 4" xfId="7941"/>
    <cellStyle name="Calculation 3 4 2" xfId="12970"/>
    <cellStyle name="Calculation 3 4 2 2" xfId="24765"/>
    <cellStyle name="Calculation 3 4 2 2 2" xfId="44592"/>
    <cellStyle name="Calculation 3 4 2 3" xfId="35021"/>
    <cellStyle name="Calculation 3 4 3" xfId="10322"/>
    <cellStyle name="Calculation 3 4 3 2" xfId="22196"/>
    <cellStyle name="Calculation 3 4 3 2 2" xfId="42027"/>
    <cellStyle name="Calculation 3 4 3 3" xfId="32377"/>
    <cellStyle name="Calculation 3 4 4" xfId="11946"/>
    <cellStyle name="Calculation 3 4 4 2" xfId="23774"/>
    <cellStyle name="Calculation 3 4 4 2 2" xfId="43602"/>
    <cellStyle name="Calculation 3 4 4 3" xfId="33998"/>
    <cellStyle name="Calculation 3 4 5" xfId="11176"/>
    <cellStyle name="Calculation 3 4 5 2" xfId="23044"/>
    <cellStyle name="Calculation 3 4 5 2 2" xfId="42874"/>
    <cellStyle name="Calculation 3 4 5 3" xfId="33230"/>
    <cellStyle name="Calculation 3 4 6" xfId="13754"/>
    <cellStyle name="Calculation 3 4 6 2" xfId="25529"/>
    <cellStyle name="Calculation 3 4 6 2 2" xfId="45355"/>
    <cellStyle name="Calculation 3 4 6 3" xfId="35804"/>
    <cellStyle name="Calculation 3 4 7" xfId="14736"/>
    <cellStyle name="Calculation 3 4 7 2" xfId="26506"/>
    <cellStyle name="Calculation 3 4 7 2 2" xfId="46332"/>
    <cellStyle name="Calculation 3 4 7 3" xfId="36786"/>
    <cellStyle name="Calculation 3 4 8" xfId="15691"/>
    <cellStyle name="Calculation 3 4 8 2" xfId="37741"/>
    <cellStyle name="Calculation 3 4 9" xfId="31105"/>
    <cellStyle name="Calculation 3 5" xfId="8054"/>
    <cellStyle name="Calculation 3 5 2" xfId="13049"/>
    <cellStyle name="Calculation 3 5 2 2" xfId="24842"/>
    <cellStyle name="Calculation 3 5 2 2 2" xfId="44668"/>
    <cellStyle name="Calculation 3 5 2 3" xfId="35099"/>
    <cellStyle name="Calculation 3 5 3" xfId="10250"/>
    <cellStyle name="Calculation 3 5 3 2" xfId="22124"/>
    <cellStyle name="Calculation 3 5 3 2 2" xfId="41956"/>
    <cellStyle name="Calculation 3 5 3 3" xfId="32306"/>
    <cellStyle name="Calculation 3 5 4" xfId="13217"/>
    <cellStyle name="Calculation 3 5 4 2" xfId="25008"/>
    <cellStyle name="Calculation 3 5 4 2 2" xfId="44834"/>
    <cellStyle name="Calculation 3 5 4 3" xfId="35267"/>
    <cellStyle name="Calculation 3 5 5" xfId="10104"/>
    <cellStyle name="Calculation 3 5 5 2" xfId="21979"/>
    <cellStyle name="Calculation 3 5 5 2 2" xfId="41811"/>
    <cellStyle name="Calculation 3 5 5 3" xfId="32160"/>
    <cellStyle name="Calculation 3 5 6" xfId="13878"/>
    <cellStyle name="Calculation 3 5 6 2" xfId="25651"/>
    <cellStyle name="Calculation 3 5 6 2 2" xfId="45477"/>
    <cellStyle name="Calculation 3 5 6 3" xfId="35928"/>
    <cellStyle name="Calculation 3 5 7" xfId="14841"/>
    <cellStyle name="Calculation 3 5 7 2" xfId="26611"/>
    <cellStyle name="Calculation 3 5 7 2 2" xfId="46437"/>
    <cellStyle name="Calculation 3 5 7 3" xfId="36891"/>
    <cellStyle name="Calculation 3 5 8" xfId="15793"/>
    <cellStyle name="Calculation 3 5 8 2" xfId="37843"/>
    <cellStyle name="Calculation 3 5 9" xfId="31168"/>
    <cellStyle name="Calculation 3 6" xfId="10355"/>
    <cellStyle name="Calculation 3 6 2" xfId="22229"/>
    <cellStyle name="Calculation 3 6 2 2" xfId="42060"/>
    <cellStyle name="Calculation 3 6 3" xfId="32410"/>
    <cellStyle name="Calculation 3 7" xfId="13324"/>
    <cellStyle name="Calculation 3 7 2" xfId="25111"/>
    <cellStyle name="Calculation 3 7 2 2" xfId="44937"/>
    <cellStyle name="Calculation 3 7 3" xfId="35374"/>
    <cellStyle name="Calculation 3 8" xfId="10029"/>
    <cellStyle name="Calculation 3 8 2" xfId="21904"/>
    <cellStyle name="Calculation 3 8 2 2" xfId="41736"/>
    <cellStyle name="Calculation 3 8 3" xfId="32085"/>
    <cellStyle name="Calculation 3 9" xfId="13360"/>
    <cellStyle name="Calculation 3 9 2" xfId="25145"/>
    <cellStyle name="Calculation 3 9 2 2" xfId="44971"/>
    <cellStyle name="Calculation 3 9 3" xfId="35410"/>
    <cellStyle name="Calculation 4" xfId="974"/>
    <cellStyle name="Calculation 4 10" xfId="16650"/>
    <cellStyle name="Calculation 4 10 2" xfId="28396"/>
    <cellStyle name="Calculation 4 10 2 2" xfId="48222"/>
    <cellStyle name="Calculation 4 10 3" xfId="38700"/>
    <cellStyle name="Calculation 4 11" xfId="17518"/>
    <cellStyle name="Calculation 4 11 2" xfId="29260"/>
    <cellStyle name="Calculation 4 11 2 2" xfId="49086"/>
    <cellStyle name="Calculation 4 11 3" xfId="39568"/>
    <cellStyle name="Calculation 4 12" xfId="18316"/>
    <cellStyle name="Calculation 4 12 2" xfId="30036"/>
    <cellStyle name="Calculation 4 12 2 2" xfId="49862"/>
    <cellStyle name="Calculation 4 12 3" xfId="40366"/>
    <cellStyle name="Calculation 4 13" xfId="30560"/>
    <cellStyle name="Calculation 4 2" xfId="7020"/>
    <cellStyle name="Calculation 4 2 10" xfId="11290"/>
    <cellStyle name="Calculation 4 2 10 2" xfId="23158"/>
    <cellStyle name="Calculation 4 2 10 2 2" xfId="42988"/>
    <cellStyle name="Calculation 4 2 10 3" xfId="33344"/>
    <cellStyle name="Calculation 4 2 11" xfId="13735"/>
    <cellStyle name="Calculation 4 2 11 2" xfId="25513"/>
    <cellStyle name="Calculation 4 2 11 2 2" xfId="45339"/>
    <cellStyle name="Calculation 4 2 11 3" xfId="35785"/>
    <cellStyle name="Calculation 4 2 12" xfId="30772"/>
    <cellStyle name="Calculation 4 2 2" xfId="7386"/>
    <cellStyle name="Calculation 4 2 2 10" xfId="15541"/>
    <cellStyle name="Calculation 4 2 2 10 2" xfId="27304"/>
    <cellStyle name="Calculation 4 2 2 10 2 2" xfId="47130"/>
    <cellStyle name="Calculation 4 2 2 10 3" xfId="37591"/>
    <cellStyle name="Calculation 4 2 2 11" xfId="30987"/>
    <cellStyle name="Calculation 4 2 2 2" xfId="9029"/>
    <cellStyle name="Calculation 4 2 2 2 2" xfId="13681"/>
    <cellStyle name="Calculation 4 2 2 2 2 2" xfId="25463"/>
    <cellStyle name="Calculation 4 2 2 2 2 2 2" xfId="45289"/>
    <cellStyle name="Calculation 4 2 2 2 2 3" xfId="35731"/>
    <cellStyle name="Calculation 4 2 2 2 3" xfId="14685"/>
    <cellStyle name="Calculation 4 2 2 2 3 2" xfId="26456"/>
    <cellStyle name="Calculation 4 2 2 2 3 2 2" xfId="46282"/>
    <cellStyle name="Calculation 4 2 2 2 3 3" xfId="36735"/>
    <cellStyle name="Calculation 4 2 2 2 4" xfId="15643"/>
    <cellStyle name="Calculation 4 2 2 2 4 2" xfId="27402"/>
    <cellStyle name="Calculation 4 2 2 2 4 2 2" xfId="47228"/>
    <cellStyle name="Calculation 4 2 2 2 4 3" xfId="37693"/>
    <cellStyle name="Calculation 4 2 2 2 5" xfId="16568"/>
    <cellStyle name="Calculation 4 2 2 2 5 2" xfId="28314"/>
    <cellStyle name="Calculation 4 2 2 2 5 2 2" xfId="48140"/>
    <cellStyle name="Calculation 4 2 2 2 5 3" xfId="38618"/>
    <cellStyle name="Calculation 4 2 2 2 6" xfId="17439"/>
    <cellStyle name="Calculation 4 2 2 2 6 2" xfId="29181"/>
    <cellStyle name="Calculation 4 2 2 2 6 2 2" xfId="49007"/>
    <cellStyle name="Calculation 4 2 2 2 6 3" xfId="39489"/>
    <cellStyle name="Calculation 4 2 2 2 7" xfId="18285"/>
    <cellStyle name="Calculation 4 2 2 2 7 2" xfId="30005"/>
    <cellStyle name="Calculation 4 2 2 2 7 2 2" xfId="49831"/>
    <cellStyle name="Calculation 4 2 2 2 7 3" xfId="40335"/>
    <cellStyle name="Calculation 4 2 2 2 8" xfId="19049"/>
    <cellStyle name="Calculation 4 2 2 2 8 2" xfId="41099"/>
    <cellStyle name="Calculation 4 2 2 2 9" xfId="31521"/>
    <cellStyle name="Calculation 4 2 2 3" xfId="9875"/>
    <cellStyle name="Calculation 4 2 2 3 2" xfId="14280"/>
    <cellStyle name="Calculation 4 2 2 3 2 2" xfId="26052"/>
    <cellStyle name="Calculation 4 2 2 3 2 2 2" xfId="45878"/>
    <cellStyle name="Calculation 4 2 2 3 2 3" xfId="36330"/>
    <cellStyle name="Calculation 4 2 2 3 3" xfId="15240"/>
    <cellStyle name="Calculation 4 2 2 3 3 2" xfId="27010"/>
    <cellStyle name="Calculation 4 2 2 3 3 2 2" xfId="46836"/>
    <cellStyle name="Calculation 4 2 2 3 3 3" xfId="37290"/>
    <cellStyle name="Calculation 4 2 2 3 4" xfId="16192"/>
    <cellStyle name="Calculation 4 2 2 3 4 2" xfId="27938"/>
    <cellStyle name="Calculation 4 2 2 3 4 2 2" xfId="47764"/>
    <cellStyle name="Calculation 4 2 2 3 4 3" xfId="38242"/>
    <cellStyle name="Calculation 4 2 2 3 5" xfId="17066"/>
    <cellStyle name="Calculation 4 2 2 3 5 2" xfId="28812"/>
    <cellStyle name="Calculation 4 2 2 3 5 2 2" xfId="48638"/>
    <cellStyle name="Calculation 4 2 2 3 5 3" xfId="39116"/>
    <cellStyle name="Calculation 4 2 2 3 6" xfId="17931"/>
    <cellStyle name="Calculation 4 2 2 3 6 2" xfId="29651"/>
    <cellStyle name="Calculation 4 2 2 3 6 2 2" xfId="49477"/>
    <cellStyle name="Calculation 4 2 2 3 6 3" xfId="39981"/>
    <cellStyle name="Calculation 4 2 2 3 7" xfId="18707"/>
    <cellStyle name="Calculation 4 2 2 3 7 2" xfId="30427"/>
    <cellStyle name="Calculation 4 2 2 3 7 2 2" xfId="50253"/>
    <cellStyle name="Calculation 4 2 2 3 7 3" xfId="40757"/>
    <cellStyle name="Calculation 4 2 2 3 8" xfId="19464"/>
    <cellStyle name="Calculation 4 2 2 3 8 2" xfId="41514"/>
    <cellStyle name="Calculation 4 2 2 3 9" xfId="31939"/>
    <cellStyle name="Calculation 4 2 2 4" xfId="12653"/>
    <cellStyle name="Calculation 4 2 2 4 2" xfId="24466"/>
    <cellStyle name="Calculation 4 2 2 4 2 2" xfId="44293"/>
    <cellStyle name="Calculation 4 2 2 4 3" xfId="34704"/>
    <cellStyle name="Calculation 4 2 2 5" xfId="10546"/>
    <cellStyle name="Calculation 4 2 2 5 2" xfId="22417"/>
    <cellStyle name="Calculation 4 2 2 5 2 2" xfId="42248"/>
    <cellStyle name="Calculation 4 2 2 5 3" xfId="32601"/>
    <cellStyle name="Calculation 4 2 2 6" xfId="12798"/>
    <cellStyle name="Calculation 4 2 2 6 2" xfId="24602"/>
    <cellStyle name="Calculation 4 2 2 6 2 2" xfId="44429"/>
    <cellStyle name="Calculation 4 2 2 6 3" xfId="34849"/>
    <cellStyle name="Calculation 4 2 2 7" xfId="10431"/>
    <cellStyle name="Calculation 4 2 2 7 2" xfId="22305"/>
    <cellStyle name="Calculation 4 2 2 7 2 2" xfId="42136"/>
    <cellStyle name="Calculation 4 2 2 7 3" xfId="32486"/>
    <cellStyle name="Calculation 4 2 2 8" xfId="13575"/>
    <cellStyle name="Calculation 4 2 2 8 2" xfId="25357"/>
    <cellStyle name="Calculation 4 2 2 8 2 2" xfId="45183"/>
    <cellStyle name="Calculation 4 2 2 8 3" xfId="35625"/>
    <cellStyle name="Calculation 4 2 2 9" xfId="14583"/>
    <cellStyle name="Calculation 4 2 2 9 2" xfId="26354"/>
    <cellStyle name="Calculation 4 2 2 9 2 2" xfId="46180"/>
    <cellStyle name="Calculation 4 2 2 9 3" xfId="36633"/>
    <cellStyle name="Calculation 4 2 3" xfId="8665"/>
    <cellStyle name="Calculation 4 2 3 2" xfId="13407"/>
    <cellStyle name="Calculation 4 2 3 2 2" xfId="25192"/>
    <cellStyle name="Calculation 4 2 3 2 2 2" xfId="45018"/>
    <cellStyle name="Calculation 4 2 3 2 3" xfId="35457"/>
    <cellStyle name="Calculation 4 2 3 3" xfId="14427"/>
    <cellStyle name="Calculation 4 2 3 3 2" xfId="26199"/>
    <cellStyle name="Calculation 4 2 3 3 2 2" xfId="46025"/>
    <cellStyle name="Calculation 4 2 3 3 3" xfId="36477"/>
    <cellStyle name="Calculation 4 2 3 4" xfId="15387"/>
    <cellStyle name="Calculation 4 2 3 4 2" xfId="27155"/>
    <cellStyle name="Calculation 4 2 3 4 2 2" xfId="46981"/>
    <cellStyle name="Calculation 4 2 3 4 3" xfId="37437"/>
    <cellStyle name="Calculation 4 2 3 5" xfId="16336"/>
    <cellStyle name="Calculation 4 2 3 5 2" xfId="28082"/>
    <cellStyle name="Calculation 4 2 3 5 2 2" xfId="47908"/>
    <cellStyle name="Calculation 4 2 3 5 3" xfId="38386"/>
    <cellStyle name="Calculation 4 2 3 6" xfId="17209"/>
    <cellStyle name="Calculation 4 2 3 6 2" xfId="28955"/>
    <cellStyle name="Calculation 4 2 3 6 2 2" xfId="48781"/>
    <cellStyle name="Calculation 4 2 3 6 3" xfId="39259"/>
    <cellStyle name="Calculation 4 2 3 7" xfId="18074"/>
    <cellStyle name="Calculation 4 2 3 7 2" xfId="29794"/>
    <cellStyle name="Calculation 4 2 3 7 2 2" xfId="49620"/>
    <cellStyle name="Calculation 4 2 3 7 3" xfId="40124"/>
    <cellStyle name="Calculation 4 2 3 8" xfId="18850"/>
    <cellStyle name="Calculation 4 2 3 8 2" xfId="40900"/>
    <cellStyle name="Calculation 4 2 3 9" xfId="31306"/>
    <cellStyle name="Calculation 4 2 4" xfId="9676"/>
    <cellStyle name="Calculation 4 2 4 2" xfId="14081"/>
    <cellStyle name="Calculation 4 2 4 2 2" xfId="25853"/>
    <cellStyle name="Calculation 4 2 4 2 2 2" xfId="45679"/>
    <cellStyle name="Calculation 4 2 4 2 3" xfId="36131"/>
    <cellStyle name="Calculation 4 2 4 3" xfId="15041"/>
    <cellStyle name="Calculation 4 2 4 3 2" xfId="26811"/>
    <cellStyle name="Calculation 4 2 4 3 2 2" xfId="46637"/>
    <cellStyle name="Calculation 4 2 4 3 3" xfId="37091"/>
    <cellStyle name="Calculation 4 2 4 4" xfId="15993"/>
    <cellStyle name="Calculation 4 2 4 4 2" xfId="27739"/>
    <cellStyle name="Calculation 4 2 4 4 2 2" xfId="47565"/>
    <cellStyle name="Calculation 4 2 4 4 3" xfId="38043"/>
    <cellStyle name="Calculation 4 2 4 5" xfId="16867"/>
    <cellStyle name="Calculation 4 2 4 5 2" xfId="28613"/>
    <cellStyle name="Calculation 4 2 4 5 2 2" xfId="48439"/>
    <cellStyle name="Calculation 4 2 4 5 3" xfId="38917"/>
    <cellStyle name="Calculation 4 2 4 6" xfId="17732"/>
    <cellStyle name="Calculation 4 2 4 6 2" xfId="29452"/>
    <cellStyle name="Calculation 4 2 4 6 2 2" xfId="49278"/>
    <cellStyle name="Calculation 4 2 4 6 3" xfId="39782"/>
    <cellStyle name="Calculation 4 2 4 7" xfId="18508"/>
    <cellStyle name="Calculation 4 2 4 7 2" xfId="30228"/>
    <cellStyle name="Calculation 4 2 4 7 2 2" xfId="50054"/>
    <cellStyle name="Calculation 4 2 4 7 3" xfId="40558"/>
    <cellStyle name="Calculation 4 2 4 8" xfId="19265"/>
    <cellStyle name="Calculation 4 2 4 8 2" xfId="41315"/>
    <cellStyle name="Calculation 4 2 4 9" xfId="31740"/>
    <cellStyle name="Calculation 4 2 5" xfId="12378"/>
    <cellStyle name="Calculation 4 2 5 2" xfId="24194"/>
    <cellStyle name="Calculation 4 2 5 2 2" xfId="44021"/>
    <cellStyle name="Calculation 4 2 5 3" xfId="34429"/>
    <cellStyle name="Calculation 4 2 6" xfId="10805"/>
    <cellStyle name="Calculation 4 2 6 2" xfId="22676"/>
    <cellStyle name="Calculation 4 2 6 2 2" xfId="42507"/>
    <cellStyle name="Calculation 4 2 6 3" xfId="32860"/>
    <cellStyle name="Calculation 4 2 7" xfId="12241"/>
    <cellStyle name="Calculation 4 2 7 2" xfId="24061"/>
    <cellStyle name="Calculation 4 2 7 2 2" xfId="43888"/>
    <cellStyle name="Calculation 4 2 7 3" xfId="34292"/>
    <cellStyle name="Calculation 4 2 8" xfId="10927"/>
    <cellStyle name="Calculation 4 2 8 2" xfId="22798"/>
    <cellStyle name="Calculation 4 2 8 2 2" xfId="42629"/>
    <cellStyle name="Calculation 4 2 8 3" xfId="32982"/>
    <cellStyle name="Calculation 4 2 9" xfId="11805"/>
    <cellStyle name="Calculation 4 2 9 2" xfId="23648"/>
    <cellStyle name="Calculation 4 2 9 2 2" xfId="43476"/>
    <cellStyle name="Calculation 4 2 9 3" xfId="33857"/>
    <cellStyle name="Calculation 4 3" xfId="7138"/>
    <cellStyle name="Calculation 4 3 10" xfId="11795"/>
    <cellStyle name="Calculation 4 3 10 2" xfId="23640"/>
    <cellStyle name="Calculation 4 3 10 2 2" xfId="43468"/>
    <cellStyle name="Calculation 4 3 10 3" xfId="33847"/>
    <cellStyle name="Calculation 4 3 11" xfId="30859"/>
    <cellStyle name="Calculation 4 3 2" xfId="8781"/>
    <cellStyle name="Calculation 4 3 2 2" xfId="13504"/>
    <cellStyle name="Calculation 4 3 2 2 2" xfId="25286"/>
    <cellStyle name="Calculation 4 3 2 2 2 2" xfId="45112"/>
    <cellStyle name="Calculation 4 3 2 2 3" xfId="35554"/>
    <cellStyle name="Calculation 4 3 2 3" xfId="14518"/>
    <cellStyle name="Calculation 4 3 2 3 2" xfId="26290"/>
    <cellStyle name="Calculation 4 3 2 3 2 2" xfId="46116"/>
    <cellStyle name="Calculation 4 3 2 3 3" xfId="36568"/>
    <cellStyle name="Calculation 4 3 2 4" xfId="15478"/>
    <cellStyle name="Calculation 4 3 2 4 2" xfId="27246"/>
    <cellStyle name="Calculation 4 3 2 4 2 2" xfId="47072"/>
    <cellStyle name="Calculation 4 3 2 4 3" xfId="37528"/>
    <cellStyle name="Calculation 4 3 2 5" xfId="16422"/>
    <cellStyle name="Calculation 4 3 2 5 2" xfId="28168"/>
    <cellStyle name="Calculation 4 3 2 5 2 2" xfId="47994"/>
    <cellStyle name="Calculation 4 3 2 5 3" xfId="38472"/>
    <cellStyle name="Calculation 4 3 2 6" xfId="17295"/>
    <cellStyle name="Calculation 4 3 2 6 2" xfId="29041"/>
    <cellStyle name="Calculation 4 3 2 6 2 2" xfId="48867"/>
    <cellStyle name="Calculation 4 3 2 6 3" xfId="39345"/>
    <cellStyle name="Calculation 4 3 2 7" xfId="18160"/>
    <cellStyle name="Calculation 4 3 2 7 2" xfId="29880"/>
    <cellStyle name="Calculation 4 3 2 7 2 2" xfId="49706"/>
    <cellStyle name="Calculation 4 3 2 7 3" xfId="40210"/>
    <cellStyle name="Calculation 4 3 2 8" xfId="18935"/>
    <cellStyle name="Calculation 4 3 2 8 2" xfId="40985"/>
    <cellStyle name="Calculation 4 3 2 9" xfId="31393"/>
    <cellStyle name="Calculation 4 3 3" xfId="9761"/>
    <cellStyle name="Calculation 4 3 3 2" xfId="14166"/>
    <cellStyle name="Calculation 4 3 3 2 2" xfId="25938"/>
    <cellStyle name="Calculation 4 3 3 2 2 2" xfId="45764"/>
    <cellStyle name="Calculation 4 3 3 2 3" xfId="36216"/>
    <cellStyle name="Calculation 4 3 3 3" xfId="15126"/>
    <cellStyle name="Calculation 4 3 3 3 2" xfId="26896"/>
    <cellStyle name="Calculation 4 3 3 3 2 2" xfId="46722"/>
    <cellStyle name="Calculation 4 3 3 3 3" xfId="37176"/>
    <cellStyle name="Calculation 4 3 3 4" xfId="16078"/>
    <cellStyle name="Calculation 4 3 3 4 2" xfId="27824"/>
    <cellStyle name="Calculation 4 3 3 4 2 2" xfId="47650"/>
    <cellStyle name="Calculation 4 3 3 4 3" xfId="38128"/>
    <cellStyle name="Calculation 4 3 3 5" xfId="16952"/>
    <cellStyle name="Calculation 4 3 3 5 2" xfId="28698"/>
    <cellStyle name="Calculation 4 3 3 5 2 2" xfId="48524"/>
    <cellStyle name="Calculation 4 3 3 5 3" xfId="39002"/>
    <cellStyle name="Calculation 4 3 3 6" xfId="17817"/>
    <cellStyle name="Calculation 4 3 3 6 2" xfId="29537"/>
    <cellStyle name="Calculation 4 3 3 6 2 2" xfId="49363"/>
    <cellStyle name="Calculation 4 3 3 6 3" xfId="39867"/>
    <cellStyle name="Calculation 4 3 3 7" xfId="18593"/>
    <cellStyle name="Calculation 4 3 3 7 2" xfId="30313"/>
    <cellStyle name="Calculation 4 3 3 7 2 2" xfId="50139"/>
    <cellStyle name="Calculation 4 3 3 7 3" xfId="40643"/>
    <cellStyle name="Calculation 4 3 3 8" xfId="19350"/>
    <cellStyle name="Calculation 4 3 3 8 2" xfId="41400"/>
    <cellStyle name="Calculation 4 3 3 9" xfId="31825"/>
    <cellStyle name="Calculation 4 3 4" xfId="12477"/>
    <cellStyle name="Calculation 4 3 4 2" xfId="24292"/>
    <cellStyle name="Calculation 4 3 4 2 2" xfId="44119"/>
    <cellStyle name="Calculation 4 3 4 3" xfId="34528"/>
    <cellStyle name="Calculation 4 3 5" xfId="10711"/>
    <cellStyle name="Calculation 4 3 5 2" xfId="22582"/>
    <cellStyle name="Calculation 4 3 5 2 2" xfId="42413"/>
    <cellStyle name="Calculation 4 3 5 3" xfId="32766"/>
    <cellStyle name="Calculation 4 3 6" xfId="12257"/>
    <cellStyle name="Calculation 4 3 6 2" xfId="24077"/>
    <cellStyle name="Calculation 4 3 6 2 2" xfId="43904"/>
    <cellStyle name="Calculation 4 3 6 3" xfId="34308"/>
    <cellStyle name="Calculation 4 3 7" xfId="10913"/>
    <cellStyle name="Calculation 4 3 7 2" xfId="22784"/>
    <cellStyle name="Calculation 4 3 7 2 2" xfId="42615"/>
    <cellStyle name="Calculation 4 3 7 3" xfId="32968"/>
    <cellStyle name="Calculation 4 3 8" xfId="12229"/>
    <cellStyle name="Calculation 4 3 8 2" xfId="24049"/>
    <cellStyle name="Calculation 4 3 8 2 2" xfId="43876"/>
    <cellStyle name="Calculation 4 3 8 3" xfId="34280"/>
    <cellStyle name="Calculation 4 3 9" xfId="10937"/>
    <cellStyle name="Calculation 4 3 9 2" xfId="22808"/>
    <cellStyle name="Calculation 4 3 9 2 2" xfId="42639"/>
    <cellStyle name="Calculation 4 3 9 3" xfId="32992"/>
    <cellStyle name="Calculation 4 4" xfId="7942"/>
    <cellStyle name="Calculation 4 4 2" xfId="12971"/>
    <cellStyle name="Calculation 4 4 2 2" xfId="24766"/>
    <cellStyle name="Calculation 4 4 2 2 2" xfId="44593"/>
    <cellStyle name="Calculation 4 4 2 3" xfId="35022"/>
    <cellStyle name="Calculation 4 4 3" xfId="10321"/>
    <cellStyle name="Calculation 4 4 3 2" xfId="22195"/>
    <cellStyle name="Calculation 4 4 3 2 2" xfId="42026"/>
    <cellStyle name="Calculation 4 4 3 3" xfId="32376"/>
    <cellStyle name="Calculation 4 4 4" xfId="11947"/>
    <cellStyle name="Calculation 4 4 4 2" xfId="23775"/>
    <cellStyle name="Calculation 4 4 4 2 2" xfId="43603"/>
    <cellStyle name="Calculation 4 4 4 3" xfId="33999"/>
    <cellStyle name="Calculation 4 4 5" xfId="11175"/>
    <cellStyle name="Calculation 4 4 5 2" xfId="23043"/>
    <cellStyle name="Calculation 4 4 5 2 2" xfId="42873"/>
    <cellStyle name="Calculation 4 4 5 3" xfId="33229"/>
    <cellStyle name="Calculation 4 4 6" xfId="13187"/>
    <cellStyle name="Calculation 4 4 6 2" xfId="24978"/>
    <cellStyle name="Calculation 4 4 6 2 2" xfId="44804"/>
    <cellStyle name="Calculation 4 4 6 3" xfId="35237"/>
    <cellStyle name="Calculation 4 4 7" xfId="10129"/>
    <cellStyle name="Calculation 4 4 7 2" xfId="22004"/>
    <cellStyle name="Calculation 4 4 7 2 2" xfId="41836"/>
    <cellStyle name="Calculation 4 4 7 3" xfId="32185"/>
    <cellStyle name="Calculation 4 4 8" xfId="12855"/>
    <cellStyle name="Calculation 4 4 8 2" xfId="34906"/>
    <cellStyle name="Calculation 4 4 9" xfId="31106"/>
    <cellStyle name="Calculation 4 5" xfId="8053"/>
    <cellStyle name="Calculation 4 5 2" xfId="13048"/>
    <cellStyle name="Calculation 4 5 2 2" xfId="24841"/>
    <cellStyle name="Calculation 4 5 2 2 2" xfId="44667"/>
    <cellStyle name="Calculation 4 5 2 3" xfId="35098"/>
    <cellStyle name="Calculation 4 5 3" xfId="10251"/>
    <cellStyle name="Calculation 4 5 3 2" xfId="22125"/>
    <cellStyle name="Calculation 4 5 3 2 2" xfId="41957"/>
    <cellStyle name="Calculation 4 5 3 3" xfId="32307"/>
    <cellStyle name="Calculation 4 5 4" xfId="13857"/>
    <cellStyle name="Calculation 4 5 4 2" xfId="25631"/>
    <cellStyle name="Calculation 4 5 4 2 2" xfId="45457"/>
    <cellStyle name="Calculation 4 5 4 3" xfId="35907"/>
    <cellStyle name="Calculation 4 5 5" xfId="14823"/>
    <cellStyle name="Calculation 4 5 5 2" xfId="26593"/>
    <cellStyle name="Calculation 4 5 5 2 2" xfId="46419"/>
    <cellStyle name="Calculation 4 5 5 3" xfId="36873"/>
    <cellStyle name="Calculation 4 5 6" xfId="15775"/>
    <cellStyle name="Calculation 4 5 6 2" xfId="27525"/>
    <cellStyle name="Calculation 4 5 6 2 2" xfId="47351"/>
    <cellStyle name="Calculation 4 5 6 3" xfId="37825"/>
    <cellStyle name="Calculation 4 5 7" xfId="16660"/>
    <cellStyle name="Calculation 4 5 7 2" xfId="28406"/>
    <cellStyle name="Calculation 4 5 7 2 2" xfId="48232"/>
    <cellStyle name="Calculation 4 5 7 3" xfId="38710"/>
    <cellStyle name="Calculation 4 5 8" xfId="17528"/>
    <cellStyle name="Calculation 4 5 8 2" xfId="39578"/>
    <cellStyle name="Calculation 4 5 9" xfId="31167"/>
    <cellStyle name="Calculation 4 6" xfId="10356"/>
    <cellStyle name="Calculation 4 6 2" xfId="22230"/>
    <cellStyle name="Calculation 4 6 2 2" xfId="42061"/>
    <cellStyle name="Calculation 4 6 3" xfId="32411"/>
    <cellStyle name="Calculation 4 7" xfId="13845"/>
    <cellStyle name="Calculation 4 7 2" xfId="25620"/>
    <cellStyle name="Calculation 4 7 2 2" xfId="45446"/>
    <cellStyle name="Calculation 4 7 3" xfId="35895"/>
    <cellStyle name="Calculation 4 8" xfId="14813"/>
    <cellStyle name="Calculation 4 8 2" xfId="26583"/>
    <cellStyle name="Calculation 4 8 2 2" xfId="46409"/>
    <cellStyle name="Calculation 4 8 3" xfId="36863"/>
    <cellStyle name="Calculation 4 9" xfId="15765"/>
    <cellStyle name="Calculation 4 9 2" xfId="27515"/>
    <cellStyle name="Calculation 4 9 2 2" xfId="47341"/>
    <cellStyle name="Calculation 4 9 3" xfId="37815"/>
    <cellStyle name="Calculation 5" xfId="975"/>
    <cellStyle name="Calculation 5 10" xfId="14804"/>
    <cellStyle name="Calculation 5 10 2" xfId="26574"/>
    <cellStyle name="Calculation 5 10 2 2" xfId="46400"/>
    <cellStyle name="Calculation 5 10 3" xfId="36854"/>
    <cellStyle name="Calculation 5 11" xfId="15756"/>
    <cellStyle name="Calculation 5 11 2" xfId="27510"/>
    <cellStyle name="Calculation 5 11 2 2" xfId="47336"/>
    <cellStyle name="Calculation 5 11 3" xfId="37806"/>
    <cellStyle name="Calculation 5 12" xfId="16645"/>
    <cellStyle name="Calculation 5 12 2" xfId="28391"/>
    <cellStyle name="Calculation 5 12 2 2" xfId="48217"/>
    <cellStyle name="Calculation 5 12 3" xfId="38695"/>
    <cellStyle name="Calculation 5 13" xfId="30561"/>
    <cellStyle name="Calculation 5 2" xfId="7019"/>
    <cellStyle name="Calculation 5 2 10" xfId="11445"/>
    <cellStyle name="Calculation 5 2 10 2" xfId="23306"/>
    <cellStyle name="Calculation 5 2 10 2 2" xfId="43135"/>
    <cellStyle name="Calculation 5 2 10 3" xfId="33498"/>
    <cellStyle name="Calculation 5 2 11" xfId="12107"/>
    <cellStyle name="Calculation 5 2 11 2" xfId="23933"/>
    <cellStyle name="Calculation 5 2 11 2 2" xfId="43760"/>
    <cellStyle name="Calculation 5 2 11 3" xfId="34158"/>
    <cellStyle name="Calculation 5 2 12" xfId="30771"/>
    <cellStyle name="Calculation 5 2 2" xfId="7387"/>
    <cellStyle name="Calculation 5 2 2 10" xfId="17509"/>
    <cellStyle name="Calculation 5 2 2 10 2" xfId="29251"/>
    <cellStyle name="Calculation 5 2 2 10 2 2" xfId="49077"/>
    <cellStyle name="Calculation 5 2 2 10 3" xfId="39559"/>
    <cellStyle name="Calculation 5 2 2 11" xfId="30988"/>
    <cellStyle name="Calculation 5 2 2 2" xfId="9030"/>
    <cellStyle name="Calculation 5 2 2 2 2" xfId="13682"/>
    <cellStyle name="Calculation 5 2 2 2 2 2" xfId="25464"/>
    <cellStyle name="Calculation 5 2 2 2 2 2 2" xfId="45290"/>
    <cellStyle name="Calculation 5 2 2 2 2 3" xfId="35732"/>
    <cellStyle name="Calculation 5 2 2 2 3" xfId="14686"/>
    <cellStyle name="Calculation 5 2 2 2 3 2" xfId="26457"/>
    <cellStyle name="Calculation 5 2 2 2 3 2 2" xfId="46283"/>
    <cellStyle name="Calculation 5 2 2 2 3 3" xfId="36736"/>
    <cellStyle name="Calculation 5 2 2 2 4" xfId="15644"/>
    <cellStyle name="Calculation 5 2 2 2 4 2" xfId="27403"/>
    <cellStyle name="Calculation 5 2 2 2 4 2 2" xfId="47229"/>
    <cellStyle name="Calculation 5 2 2 2 4 3" xfId="37694"/>
    <cellStyle name="Calculation 5 2 2 2 5" xfId="16569"/>
    <cellStyle name="Calculation 5 2 2 2 5 2" xfId="28315"/>
    <cellStyle name="Calculation 5 2 2 2 5 2 2" xfId="48141"/>
    <cellStyle name="Calculation 5 2 2 2 5 3" xfId="38619"/>
    <cellStyle name="Calculation 5 2 2 2 6" xfId="17440"/>
    <cellStyle name="Calculation 5 2 2 2 6 2" xfId="29182"/>
    <cellStyle name="Calculation 5 2 2 2 6 2 2" xfId="49008"/>
    <cellStyle name="Calculation 5 2 2 2 6 3" xfId="39490"/>
    <cellStyle name="Calculation 5 2 2 2 7" xfId="18286"/>
    <cellStyle name="Calculation 5 2 2 2 7 2" xfId="30006"/>
    <cellStyle name="Calculation 5 2 2 2 7 2 2" xfId="49832"/>
    <cellStyle name="Calculation 5 2 2 2 7 3" xfId="40336"/>
    <cellStyle name="Calculation 5 2 2 2 8" xfId="19050"/>
    <cellStyle name="Calculation 5 2 2 2 8 2" xfId="41100"/>
    <cellStyle name="Calculation 5 2 2 2 9" xfId="31522"/>
    <cellStyle name="Calculation 5 2 2 3" xfId="9876"/>
    <cellStyle name="Calculation 5 2 2 3 2" xfId="14281"/>
    <cellStyle name="Calculation 5 2 2 3 2 2" xfId="26053"/>
    <cellStyle name="Calculation 5 2 2 3 2 2 2" xfId="45879"/>
    <cellStyle name="Calculation 5 2 2 3 2 3" xfId="36331"/>
    <cellStyle name="Calculation 5 2 2 3 3" xfId="15241"/>
    <cellStyle name="Calculation 5 2 2 3 3 2" xfId="27011"/>
    <cellStyle name="Calculation 5 2 2 3 3 2 2" xfId="46837"/>
    <cellStyle name="Calculation 5 2 2 3 3 3" xfId="37291"/>
    <cellStyle name="Calculation 5 2 2 3 4" xfId="16193"/>
    <cellStyle name="Calculation 5 2 2 3 4 2" xfId="27939"/>
    <cellStyle name="Calculation 5 2 2 3 4 2 2" xfId="47765"/>
    <cellStyle name="Calculation 5 2 2 3 4 3" xfId="38243"/>
    <cellStyle name="Calculation 5 2 2 3 5" xfId="17067"/>
    <cellStyle name="Calculation 5 2 2 3 5 2" xfId="28813"/>
    <cellStyle name="Calculation 5 2 2 3 5 2 2" xfId="48639"/>
    <cellStyle name="Calculation 5 2 2 3 5 3" xfId="39117"/>
    <cellStyle name="Calculation 5 2 2 3 6" xfId="17932"/>
    <cellStyle name="Calculation 5 2 2 3 6 2" xfId="29652"/>
    <cellStyle name="Calculation 5 2 2 3 6 2 2" xfId="49478"/>
    <cellStyle name="Calculation 5 2 2 3 6 3" xfId="39982"/>
    <cellStyle name="Calculation 5 2 2 3 7" xfId="18708"/>
    <cellStyle name="Calculation 5 2 2 3 7 2" xfId="30428"/>
    <cellStyle name="Calculation 5 2 2 3 7 2 2" xfId="50254"/>
    <cellStyle name="Calculation 5 2 2 3 7 3" xfId="40758"/>
    <cellStyle name="Calculation 5 2 2 3 8" xfId="19465"/>
    <cellStyle name="Calculation 5 2 2 3 8 2" xfId="41515"/>
    <cellStyle name="Calculation 5 2 2 3 9" xfId="31940"/>
    <cellStyle name="Calculation 5 2 2 4" xfId="12654"/>
    <cellStyle name="Calculation 5 2 2 4 2" xfId="24467"/>
    <cellStyle name="Calculation 5 2 2 4 2 2" xfId="44294"/>
    <cellStyle name="Calculation 5 2 2 4 3" xfId="34705"/>
    <cellStyle name="Calculation 5 2 2 5" xfId="10545"/>
    <cellStyle name="Calculation 5 2 2 5 2" xfId="22416"/>
    <cellStyle name="Calculation 5 2 2 5 2 2" xfId="42247"/>
    <cellStyle name="Calculation 5 2 2 5 3" xfId="32600"/>
    <cellStyle name="Calculation 5 2 2 6" xfId="13817"/>
    <cellStyle name="Calculation 5 2 2 6 2" xfId="25592"/>
    <cellStyle name="Calculation 5 2 2 6 2 2" xfId="45418"/>
    <cellStyle name="Calculation 5 2 2 6 3" xfId="35867"/>
    <cellStyle name="Calculation 5 2 2 7" xfId="14793"/>
    <cellStyle name="Calculation 5 2 2 7 2" xfId="26563"/>
    <cellStyle name="Calculation 5 2 2 7 2 2" xfId="46389"/>
    <cellStyle name="Calculation 5 2 2 7 3" xfId="36843"/>
    <cellStyle name="Calculation 5 2 2 8" xfId="15745"/>
    <cellStyle name="Calculation 5 2 2 8 2" xfId="27499"/>
    <cellStyle name="Calculation 5 2 2 8 2 2" xfId="47325"/>
    <cellStyle name="Calculation 5 2 2 8 3" xfId="37795"/>
    <cellStyle name="Calculation 5 2 2 9" xfId="16640"/>
    <cellStyle name="Calculation 5 2 2 9 2" xfId="28386"/>
    <cellStyle name="Calculation 5 2 2 9 2 2" xfId="48212"/>
    <cellStyle name="Calculation 5 2 2 9 3" xfId="38690"/>
    <cellStyle name="Calculation 5 2 3" xfId="8664"/>
    <cellStyle name="Calculation 5 2 3 2" xfId="13406"/>
    <cellStyle name="Calculation 5 2 3 2 2" xfId="25191"/>
    <cellStyle name="Calculation 5 2 3 2 2 2" xfId="45017"/>
    <cellStyle name="Calculation 5 2 3 2 3" xfId="35456"/>
    <cellStyle name="Calculation 5 2 3 3" xfId="14426"/>
    <cellStyle name="Calculation 5 2 3 3 2" xfId="26198"/>
    <cellStyle name="Calculation 5 2 3 3 2 2" xfId="46024"/>
    <cellStyle name="Calculation 5 2 3 3 3" xfId="36476"/>
    <cellStyle name="Calculation 5 2 3 4" xfId="15386"/>
    <cellStyle name="Calculation 5 2 3 4 2" xfId="27154"/>
    <cellStyle name="Calculation 5 2 3 4 2 2" xfId="46980"/>
    <cellStyle name="Calculation 5 2 3 4 3" xfId="37436"/>
    <cellStyle name="Calculation 5 2 3 5" xfId="16335"/>
    <cellStyle name="Calculation 5 2 3 5 2" xfId="28081"/>
    <cellStyle name="Calculation 5 2 3 5 2 2" xfId="47907"/>
    <cellStyle name="Calculation 5 2 3 5 3" xfId="38385"/>
    <cellStyle name="Calculation 5 2 3 6" xfId="17208"/>
    <cellStyle name="Calculation 5 2 3 6 2" xfId="28954"/>
    <cellStyle name="Calculation 5 2 3 6 2 2" xfId="48780"/>
    <cellStyle name="Calculation 5 2 3 6 3" xfId="39258"/>
    <cellStyle name="Calculation 5 2 3 7" xfId="18073"/>
    <cellStyle name="Calculation 5 2 3 7 2" xfId="29793"/>
    <cellStyle name="Calculation 5 2 3 7 2 2" xfId="49619"/>
    <cellStyle name="Calculation 5 2 3 7 3" xfId="40123"/>
    <cellStyle name="Calculation 5 2 3 8" xfId="18849"/>
    <cellStyle name="Calculation 5 2 3 8 2" xfId="40899"/>
    <cellStyle name="Calculation 5 2 3 9" xfId="31305"/>
    <cellStyle name="Calculation 5 2 4" xfId="9675"/>
    <cellStyle name="Calculation 5 2 4 2" xfId="14080"/>
    <cellStyle name="Calculation 5 2 4 2 2" xfId="25852"/>
    <cellStyle name="Calculation 5 2 4 2 2 2" xfId="45678"/>
    <cellStyle name="Calculation 5 2 4 2 3" xfId="36130"/>
    <cellStyle name="Calculation 5 2 4 3" xfId="15040"/>
    <cellStyle name="Calculation 5 2 4 3 2" xfId="26810"/>
    <cellStyle name="Calculation 5 2 4 3 2 2" xfId="46636"/>
    <cellStyle name="Calculation 5 2 4 3 3" xfId="37090"/>
    <cellStyle name="Calculation 5 2 4 4" xfId="15992"/>
    <cellStyle name="Calculation 5 2 4 4 2" xfId="27738"/>
    <cellStyle name="Calculation 5 2 4 4 2 2" xfId="47564"/>
    <cellStyle name="Calculation 5 2 4 4 3" xfId="38042"/>
    <cellStyle name="Calculation 5 2 4 5" xfId="16866"/>
    <cellStyle name="Calculation 5 2 4 5 2" xfId="28612"/>
    <cellStyle name="Calculation 5 2 4 5 2 2" xfId="48438"/>
    <cellStyle name="Calculation 5 2 4 5 3" xfId="38916"/>
    <cellStyle name="Calculation 5 2 4 6" xfId="17731"/>
    <cellStyle name="Calculation 5 2 4 6 2" xfId="29451"/>
    <cellStyle name="Calculation 5 2 4 6 2 2" xfId="49277"/>
    <cellStyle name="Calculation 5 2 4 6 3" xfId="39781"/>
    <cellStyle name="Calculation 5 2 4 7" xfId="18507"/>
    <cellStyle name="Calculation 5 2 4 7 2" xfId="30227"/>
    <cellStyle name="Calculation 5 2 4 7 2 2" xfId="50053"/>
    <cellStyle name="Calculation 5 2 4 7 3" xfId="40557"/>
    <cellStyle name="Calculation 5 2 4 8" xfId="19264"/>
    <cellStyle name="Calculation 5 2 4 8 2" xfId="41314"/>
    <cellStyle name="Calculation 5 2 4 9" xfId="31739"/>
    <cellStyle name="Calculation 5 2 5" xfId="12377"/>
    <cellStyle name="Calculation 5 2 5 2" xfId="24193"/>
    <cellStyle name="Calculation 5 2 5 2 2" xfId="44020"/>
    <cellStyle name="Calculation 5 2 5 3" xfId="34428"/>
    <cellStyle name="Calculation 5 2 6" xfId="10806"/>
    <cellStyle name="Calculation 5 2 6 2" xfId="22677"/>
    <cellStyle name="Calculation 5 2 6 2 2" xfId="42508"/>
    <cellStyle name="Calculation 5 2 6 3" xfId="32861"/>
    <cellStyle name="Calculation 5 2 7" xfId="11838"/>
    <cellStyle name="Calculation 5 2 7 2" xfId="23679"/>
    <cellStyle name="Calculation 5 2 7 2 2" xfId="43507"/>
    <cellStyle name="Calculation 5 2 7 3" xfId="33890"/>
    <cellStyle name="Calculation 5 2 8" xfId="11261"/>
    <cellStyle name="Calculation 5 2 8 2" xfId="23129"/>
    <cellStyle name="Calculation 5 2 8 2 2" xfId="42959"/>
    <cellStyle name="Calculation 5 2 8 3" xfId="33315"/>
    <cellStyle name="Calculation 5 2 9" xfId="11601"/>
    <cellStyle name="Calculation 5 2 9 2" xfId="23458"/>
    <cellStyle name="Calculation 5 2 9 2 2" xfId="43287"/>
    <cellStyle name="Calculation 5 2 9 3" xfId="33654"/>
    <cellStyle name="Calculation 5 3" xfId="7139"/>
    <cellStyle name="Calculation 5 3 10" xfId="13832"/>
    <cellStyle name="Calculation 5 3 10 2" xfId="25607"/>
    <cellStyle name="Calculation 5 3 10 2 2" xfId="45433"/>
    <cellStyle name="Calculation 5 3 10 3" xfId="35882"/>
    <cellStyle name="Calculation 5 3 11" xfId="30860"/>
    <cellStyle name="Calculation 5 3 2" xfId="8782"/>
    <cellStyle name="Calculation 5 3 2 2" xfId="13505"/>
    <cellStyle name="Calculation 5 3 2 2 2" xfId="25287"/>
    <cellStyle name="Calculation 5 3 2 2 2 2" xfId="45113"/>
    <cellStyle name="Calculation 5 3 2 2 3" xfId="35555"/>
    <cellStyle name="Calculation 5 3 2 3" xfId="14519"/>
    <cellStyle name="Calculation 5 3 2 3 2" xfId="26291"/>
    <cellStyle name="Calculation 5 3 2 3 2 2" xfId="46117"/>
    <cellStyle name="Calculation 5 3 2 3 3" xfId="36569"/>
    <cellStyle name="Calculation 5 3 2 4" xfId="15479"/>
    <cellStyle name="Calculation 5 3 2 4 2" xfId="27247"/>
    <cellStyle name="Calculation 5 3 2 4 2 2" xfId="47073"/>
    <cellStyle name="Calculation 5 3 2 4 3" xfId="37529"/>
    <cellStyle name="Calculation 5 3 2 5" xfId="16423"/>
    <cellStyle name="Calculation 5 3 2 5 2" xfId="28169"/>
    <cellStyle name="Calculation 5 3 2 5 2 2" xfId="47995"/>
    <cellStyle name="Calculation 5 3 2 5 3" xfId="38473"/>
    <cellStyle name="Calculation 5 3 2 6" xfId="17296"/>
    <cellStyle name="Calculation 5 3 2 6 2" xfId="29042"/>
    <cellStyle name="Calculation 5 3 2 6 2 2" xfId="48868"/>
    <cellStyle name="Calculation 5 3 2 6 3" xfId="39346"/>
    <cellStyle name="Calculation 5 3 2 7" xfId="18161"/>
    <cellStyle name="Calculation 5 3 2 7 2" xfId="29881"/>
    <cellStyle name="Calculation 5 3 2 7 2 2" xfId="49707"/>
    <cellStyle name="Calculation 5 3 2 7 3" xfId="40211"/>
    <cellStyle name="Calculation 5 3 2 8" xfId="18936"/>
    <cellStyle name="Calculation 5 3 2 8 2" xfId="40986"/>
    <cellStyle name="Calculation 5 3 2 9" xfId="31394"/>
    <cellStyle name="Calculation 5 3 3" xfId="9762"/>
    <cellStyle name="Calculation 5 3 3 2" xfId="14167"/>
    <cellStyle name="Calculation 5 3 3 2 2" xfId="25939"/>
    <cellStyle name="Calculation 5 3 3 2 2 2" xfId="45765"/>
    <cellStyle name="Calculation 5 3 3 2 3" xfId="36217"/>
    <cellStyle name="Calculation 5 3 3 3" xfId="15127"/>
    <cellStyle name="Calculation 5 3 3 3 2" xfId="26897"/>
    <cellStyle name="Calculation 5 3 3 3 2 2" xfId="46723"/>
    <cellStyle name="Calculation 5 3 3 3 3" xfId="37177"/>
    <cellStyle name="Calculation 5 3 3 4" xfId="16079"/>
    <cellStyle name="Calculation 5 3 3 4 2" xfId="27825"/>
    <cellStyle name="Calculation 5 3 3 4 2 2" xfId="47651"/>
    <cellStyle name="Calculation 5 3 3 4 3" xfId="38129"/>
    <cellStyle name="Calculation 5 3 3 5" xfId="16953"/>
    <cellStyle name="Calculation 5 3 3 5 2" xfId="28699"/>
    <cellStyle name="Calculation 5 3 3 5 2 2" xfId="48525"/>
    <cellStyle name="Calculation 5 3 3 5 3" xfId="39003"/>
    <cellStyle name="Calculation 5 3 3 6" xfId="17818"/>
    <cellStyle name="Calculation 5 3 3 6 2" xfId="29538"/>
    <cellStyle name="Calculation 5 3 3 6 2 2" xfId="49364"/>
    <cellStyle name="Calculation 5 3 3 6 3" xfId="39868"/>
    <cellStyle name="Calculation 5 3 3 7" xfId="18594"/>
    <cellStyle name="Calculation 5 3 3 7 2" xfId="30314"/>
    <cellStyle name="Calculation 5 3 3 7 2 2" xfId="50140"/>
    <cellStyle name="Calculation 5 3 3 7 3" xfId="40644"/>
    <cellStyle name="Calculation 5 3 3 8" xfId="19351"/>
    <cellStyle name="Calculation 5 3 3 8 2" xfId="41401"/>
    <cellStyle name="Calculation 5 3 3 9" xfId="31826"/>
    <cellStyle name="Calculation 5 3 4" xfId="12478"/>
    <cellStyle name="Calculation 5 3 4 2" xfId="24293"/>
    <cellStyle name="Calculation 5 3 4 2 2" xfId="44120"/>
    <cellStyle name="Calculation 5 3 4 3" xfId="34529"/>
    <cellStyle name="Calculation 5 3 5" xfId="10710"/>
    <cellStyle name="Calculation 5 3 5 2" xfId="22581"/>
    <cellStyle name="Calculation 5 3 5 2 2" xfId="42412"/>
    <cellStyle name="Calculation 5 3 5 3" xfId="32765"/>
    <cellStyle name="Calculation 5 3 6" xfId="12771"/>
    <cellStyle name="Calculation 5 3 6 2" xfId="24579"/>
    <cellStyle name="Calculation 5 3 6 2 2" xfId="44406"/>
    <cellStyle name="Calculation 5 3 6 3" xfId="34822"/>
    <cellStyle name="Calculation 5 3 7" xfId="10452"/>
    <cellStyle name="Calculation 5 3 7 2" xfId="22326"/>
    <cellStyle name="Calculation 5 3 7 2 2" xfId="42157"/>
    <cellStyle name="Calculation 5 3 7 3" xfId="32507"/>
    <cellStyle name="Calculation 5 3 8" xfId="12809"/>
    <cellStyle name="Calculation 5 3 8 2" xfId="24613"/>
    <cellStyle name="Calculation 5 3 8 2 2" xfId="44440"/>
    <cellStyle name="Calculation 5 3 8 3" xfId="34860"/>
    <cellStyle name="Calculation 5 3 9" xfId="10423"/>
    <cellStyle name="Calculation 5 3 9 2" xfId="22297"/>
    <cellStyle name="Calculation 5 3 9 2 2" xfId="42128"/>
    <cellStyle name="Calculation 5 3 9 3" xfId="32478"/>
    <cellStyle name="Calculation 5 4" xfId="7943"/>
    <cellStyle name="Calculation 5 4 2" xfId="12972"/>
    <cellStyle name="Calculation 5 4 2 2" xfId="24767"/>
    <cellStyle name="Calculation 5 4 2 2 2" xfId="44594"/>
    <cellStyle name="Calculation 5 4 2 3" xfId="35023"/>
    <cellStyle name="Calculation 5 4 3" xfId="10320"/>
    <cellStyle name="Calculation 5 4 3 2" xfId="22194"/>
    <cellStyle name="Calculation 5 4 3 2 2" xfId="42025"/>
    <cellStyle name="Calculation 5 4 3 3" xfId="32375"/>
    <cellStyle name="Calculation 5 4 4" xfId="11948"/>
    <cellStyle name="Calculation 5 4 4 2" xfId="23776"/>
    <cellStyle name="Calculation 5 4 4 2 2" xfId="43604"/>
    <cellStyle name="Calculation 5 4 4 3" xfId="34000"/>
    <cellStyle name="Calculation 5 4 5" xfId="11174"/>
    <cellStyle name="Calculation 5 4 5 2" xfId="23042"/>
    <cellStyle name="Calculation 5 4 5 2 2" xfId="42872"/>
    <cellStyle name="Calculation 5 4 5 3" xfId="33228"/>
    <cellStyle name="Calculation 5 4 6" xfId="12520"/>
    <cellStyle name="Calculation 5 4 6 2" xfId="24335"/>
    <cellStyle name="Calculation 5 4 6 2 2" xfId="44162"/>
    <cellStyle name="Calculation 5 4 6 3" xfId="34571"/>
    <cellStyle name="Calculation 5 4 7" xfId="10671"/>
    <cellStyle name="Calculation 5 4 7 2" xfId="22542"/>
    <cellStyle name="Calculation 5 4 7 2 2" xfId="42373"/>
    <cellStyle name="Calculation 5 4 7 3" xfId="32726"/>
    <cellStyle name="Calculation 5 4 8" xfId="12781"/>
    <cellStyle name="Calculation 5 4 8 2" xfId="34832"/>
    <cellStyle name="Calculation 5 4 9" xfId="31107"/>
    <cellStyle name="Calculation 5 5" xfId="8052"/>
    <cellStyle name="Calculation 5 5 2" xfId="13047"/>
    <cellStyle name="Calculation 5 5 2 2" xfId="24840"/>
    <cellStyle name="Calculation 5 5 2 2 2" xfId="44666"/>
    <cellStyle name="Calculation 5 5 2 3" xfId="35097"/>
    <cellStyle name="Calculation 5 5 3" xfId="10252"/>
    <cellStyle name="Calculation 5 5 3 2" xfId="22126"/>
    <cellStyle name="Calculation 5 5 3 2 2" xfId="41958"/>
    <cellStyle name="Calculation 5 5 3 3" xfId="32308"/>
    <cellStyle name="Calculation 5 5 4" xfId="12837"/>
    <cellStyle name="Calculation 5 5 4 2" xfId="24640"/>
    <cellStyle name="Calculation 5 5 4 2 2" xfId="44467"/>
    <cellStyle name="Calculation 5 5 4 3" xfId="34888"/>
    <cellStyle name="Calculation 5 5 5" xfId="10400"/>
    <cellStyle name="Calculation 5 5 5 2" xfId="22274"/>
    <cellStyle name="Calculation 5 5 5 2 2" xfId="42105"/>
    <cellStyle name="Calculation 5 5 5 3" xfId="32455"/>
    <cellStyle name="Calculation 5 5 6" xfId="12151"/>
    <cellStyle name="Calculation 5 5 6 2" xfId="23976"/>
    <cellStyle name="Calculation 5 5 6 2 2" xfId="43803"/>
    <cellStyle name="Calculation 5 5 6 3" xfId="34202"/>
    <cellStyle name="Calculation 5 5 7" xfId="10996"/>
    <cellStyle name="Calculation 5 5 7 2" xfId="22865"/>
    <cellStyle name="Calculation 5 5 7 2 2" xfId="42696"/>
    <cellStyle name="Calculation 5 5 7 3" xfId="33051"/>
    <cellStyle name="Calculation 5 5 8" xfId="11744"/>
    <cellStyle name="Calculation 5 5 8 2" xfId="33796"/>
    <cellStyle name="Calculation 5 5 9" xfId="31166"/>
    <cellStyle name="Calculation 5 6" xfId="10357"/>
    <cellStyle name="Calculation 5 6 2" xfId="22231"/>
    <cellStyle name="Calculation 5 6 2 2" xfId="42062"/>
    <cellStyle name="Calculation 5 6 3" xfId="32412"/>
    <cellStyle name="Calculation 5 7" xfId="12825"/>
    <cellStyle name="Calculation 5 7 2" xfId="24629"/>
    <cellStyle name="Calculation 5 7 2 2" xfId="44456"/>
    <cellStyle name="Calculation 5 7 3" xfId="34876"/>
    <cellStyle name="Calculation 5 8" xfId="10410"/>
    <cellStyle name="Calculation 5 8 2" xfId="22284"/>
    <cellStyle name="Calculation 5 8 2 2" xfId="42115"/>
    <cellStyle name="Calculation 5 8 3" xfId="32465"/>
    <cellStyle name="Calculation 5 9" xfId="13835"/>
    <cellStyle name="Calculation 5 9 2" xfId="25610"/>
    <cellStyle name="Calculation 5 9 2 2" xfId="45436"/>
    <cellStyle name="Calculation 5 9 3" xfId="35885"/>
    <cellStyle name="Calculation 6" xfId="976"/>
    <cellStyle name="Calculation 6 10" xfId="11275"/>
    <cellStyle name="Calculation 6 10 2" xfId="23143"/>
    <cellStyle name="Calculation 6 10 2 2" xfId="42973"/>
    <cellStyle name="Calculation 6 10 3" xfId="33329"/>
    <cellStyle name="Calculation 6 11" xfId="11596"/>
    <cellStyle name="Calculation 6 11 2" xfId="23453"/>
    <cellStyle name="Calculation 6 11 2 2" xfId="43282"/>
    <cellStyle name="Calculation 6 11 3" xfId="33649"/>
    <cellStyle name="Calculation 6 12" xfId="11450"/>
    <cellStyle name="Calculation 6 12 2" xfId="23311"/>
    <cellStyle name="Calculation 6 12 2 2" xfId="43140"/>
    <cellStyle name="Calculation 6 12 3" xfId="33503"/>
    <cellStyle name="Calculation 6 13" xfId="30562"/>
    <cellStyle name="Calculation 6 2" xfId="7018"/>
    <cellStyle name="Calculation 6 2 10" xfId="11446"/>
    <cellStyle name="Calculation 6 2 10 2" xfId="23307"/>
    <cellStyle name="Calculation 6 2 10 2 2" xfId="43136"/>
    <cellStyle name="Calculation 6 2 10 3" xfId="33499"/>
    <cellStyle name="Calculation 6 2 11" xfId="10000"/>
    <cellStyle name="Calculation 6 2 11 2" xfId="21875"/>
    <cellStyle name="Calculation 6 2 11 2 2" xfId="41707"/>
    <cellStyle name="Calculation 6 2 11 3" xfId="32056"/>
    <cellStyle name="Calculation 6 2 12" xfId="30770"/>
    <cellStyle name="Calculation 6 2 2" xfId="7388"/>
    <cellStyle name="Calculation 6 2 2 10" xfId="11754"/>
    <cellStyle name="Calculation 6 2 2 10 2" xfId="23601"/>
    <cellStyle name="Calculation 6 2 2 10 2 2" xfId="43429"/>
    <cellStyle name="Calculation 6 2 2 10 3" xfId="33806"/>
    <cellStyle name="Calculation 6 2 2 11" xfId="30989"/>
    <cellStyle name="Calculation 6 2 2 2" xfId="9031"/>
    <cellStyle name="Calculation 6 2 2 2 2" xfId="13683"/>
    <cellStyle name="Calculation 6 2 2 2 2 2" xfId="25465"/>
    <cellStyle name="Calculation 6 2 2 2 2 2 2" xfId="45291"/>
    <cellStyle name="Calculation 6 2 2 2 2 3" xfId="35733"/>
    <cellStyle name="Calculation 6 2 2 2 3" xfId="14687"/>
    <cellStyle name="Calculation 6 2 2 2 3 2" xfId="26458"/>
    <cellStyle name="Calculation 6 2 2 2 3 2 2" xfId="46284"/>
    <cellStyle name="Calculation 6 2 2 2 3 3" xfId="36737"/>
    <cellStyle name="Calculation 6 2 2 2 4" xfId="15645"/>
    <cellStyle name="Calculation 6 2 2 2 4 2" xfId="27404"/>
    <cellStyle name="Calculation 6 2 2 2 4 2 2" xfId="47230"/>
    <cellStyle name="Calculation 6 2 2 2 4 3" xfId="37695"/>
    <cellStyle name="Calculation 6 2 2 2 5" xfId="16570"/>
    <cellStyle name="Calculation 6 2 2 2 5 2" xfId="28316"/>
    <cellStyle name="Calculation 6 2 2 2 5 2 2" xfId="48142"/>
    <cellStyle name="Calculation 6 2 2 2 5 3" xfId="38620"/>
    <cellStyle name="Calculation 6 2 2 2 6" xfId="17441"/>
    <cellStyle name="Calculation 6 2 2 2 6 2" xfId="29183"/>
    <cellStyle name="Calculation 6 2 2 2 6 2 2" xfId="49009"/>
    <cellStyle name="Calculation 6 2 2 2 6 3" xfId="39491"/>
    <cellStyle name="Calculation 6 2 2 2 7" xfId="18287"/>
    <cellStyle name="Calculation 6 2 2 2 7 2" xfId="30007"/>
    <cellStyle name="Calculation 6 2 2 2 7 2 2" xfId="49833"/>
    <cellStyle name="Calculation 6 2 2 2 7 3" xfId="40337"/>
    <cellStyle name="Calculation 6 2 2 2 8" xfId="19051"/>
    <cellStyle name="Calculation 6 2 2 2 8 2" xfId="41101"/>
    <cellStyle name="Calculation 6 2 2 2 9" xfId="31523"/>
    <cellStyle name="Calculation 6 2 2 3" xfId="9877"/>
    <cellStyle name="Calculation 6 2 2 3 2" xfId="14282"/>
    <cellStyle name="Calculation 6 2 2 3 2 2" xfId="26054"/>
    <cellStyle name="Calculation 6 2 2 3 2 2 2" xfId="45880"/>
    <cellStyle name="Calculation 6 2 2 3 2 3" xfId="36332"/>
    <cellStyle name="Calculation 6 2 2 3 3" xfId="15242"/>
    <cellStyle name="Calculation 6 2 2 3 3 2" xfId="27012"/>
    <cellStyle name="Calculation 6 2 2 3 3 2 2" xfId="46838"/>
    <cellStyle name="Calculation 6 2 2 3 3 3" xfId="37292"/>
    <cellStyle name="Calculation 6 2 2 3 4" xfId="16194"/>
    <cellStyle name="Calculation 6 2 2 3 4 2" xfId="27940"/>
    <cellStyle name="Calculation 6 2 2 3 4 2 2" xfId="47766"/>
    <cellStyle name="Calculation 6 2 2 3 4 3" xfId="38244"/>
    <cellStyle name="Calculation 6 2 2 3 5" xfId="17068"/>
    <cellStyle name="Calculation 6 2 2 3 5 2" xfId="28814"/>
    <cellStyle name="Calculation 6 2 2 3 5 2 2" xfId="48640"/>
    <cellStyle name="Calculation 6 2 2 3 5 3" xfId="39118"/>
    <cellStyle name="Calculation 6 2 2 3 6" xfId="17933"/>
    <cellStyle name="Calculation 6 2 2 3 6 2" xfId="29653"/>
    <cellStyle name="Calculation 6 2 2 3 6 2 2" xfId="49479"/>
    <cellStyle name="Calculation 6 2 2 3 6 3" xfId="39983"/>
    <cellStyle name="Calculation 6 2 2 3 7" xfId="18709"/>
    <cellStyle name="Calculation 6 2 2 3 7 2" xfId="30429"/>
    <cellStyle name="Calculation 6 2 2 3 7 2 2" xfId="50255"/>
    <cellStyle name="Calculation 6 2 2 3 7 3" xfId="40759"/>
    <cellStyle name="Calculation 6 2 2 3 8" xfId="19466"/>
    <cellStyle name="Calculation 6 2 2 3 8 2" xfId="41516"/>
    <cellStyle name="Calculation 6 2 2 3 9" xfId="31941"/>
    <cellStyle name="Calculation 6 2 2 4" xfId="12655"/>
    <cellStyle name="Calculation 6 2 2 4 2" xfId="24468"/>
    <cellStyle name="Calculation 6 2 2 4 2 2" xfId="44295"/>
    <cellStyle name="Calculation 6 2 2 4 3" xfId="34706"/>
    <cellStyle name="Calculation 6 2 2 5" xfId="10544"/>
    <cellStyle name="Calculation 6 2 2 5 2" xfId="22415"/>
    <cellStyle name="Calculation 6 2 2 5 2 2" xfId="42246"/>
    <cellStyle name="Calculation 6 2 2 5 3" xfId="32599"/>
    <cellStyle name="Calculation 6 2 2 6" xfId="13307"/>
    <cellStyle name="Calculation 6 2 2 6 2" xfId="25094"/>
    <cellStyle name="Calculation 6 2 2 6 2 2" xfId="44920"/>
    <cellStyle name="Calculation 6 2 2 6 3" xfId="35357"/>
    <cellStyle name="Calculation 6 2 2 7" xfId="10041"/>
    <cellStyle name="Calculation 6 2 2 7 2" xfId="21916"/>
    <cellStyle name="Calculation 6 2 2 7 2 2" xfId="41748"/>
    <cellStyle name="Calculation 6 2 2 7 3" xfId="32097"/>
    <cellStyle name="Calculation 6 2 2 8" xfId="12164"/>
    <cellStyle name="Calculation 6 2 2 8 2" xfId="23989"/>
    <cellStyle name="Calculation 6 2 2 8 2 2" xfId="43816"/>
    <cellStyle name="Calculation 6 2 2 8 3" xfId="34215"/>
    <cellStyle name="Calculation 6 2 2 9" xfId="10986"/>
    <cellStyle name="Calculation 6 2 2 9 2" xfId="22855"/>
    <cellStyle name="Calculation 6 2 2 9 2 2" xfId="42686"/>
    <cellStyle name="Calculation 6 2 2 9 3" xfId="33041"/>
    <cellStyle name="Calculation 6 2 3" xfId="8663"/>
    <cellStyle name="Calculation 6 2 3 2" xfId="13405"/>
    <cellStyle name="Calculation 6 2 3 2 2" xfId="25190"/>
    <cellStyle name="Calculation 6 2 3 2 2 2" xfId="45016"/>
    <cellStyle name="Calculation 6 2 3 2 3" xfId="35455"/>
    <cellStyle name="Calculation 6 2 3 3" xfId="14425"/>
    <cellStyle name="Calculation 6 2 3 3 2" xfId="26197"/>
    <cellStyle name="Calculation 6 2 3 3 2 2" xfId="46023"/>
    <cellStyle name="Calculation 6 2 3 3 3" xfId="36475"/>
    <cellStyle name="Calculation 6 2 3 4" xfId="15385"/>
    <cellStyle name="Calculation 6 2 3 4 2" xfId="27153"/>
    <cellStyle name="Calculation 6 2 3 4 2 2" xfId="46979"/>
    <cellStyle name="Calculation 6 2 3 4 3" xfId="37435"/>
    <cellStyle name="Calculation 6 2 3 5" xfId="16334"/>
    <cellStyle name="Calculation 6 2 3 5 2" xfId="28080"/>
    <cellStyle name="Calculation 6 2 3 5 2 2" xfId="47906"/>
    <cellStyle name="Calculation 6 2 3 5 3" xfId="38384"/>
    <cellStyle name="Calculation 6 2 3 6" xfId="17207"/>
    <cellStyle name="Calculation 6 2 3 6 2" xfId="28953"/>
    <cellStyle name="Calculation 6 2 3 6 2 2" xfId="48779"/>
    <cellStyle name="Calculation 6 2 3 6 3" xfId="39257"/>
    <cellStyle name="Calculation 6 2 3 7" xfId="18072"/>
    <cellStyle name="Calculation 6 2 3 7 2" xfId="29792"/>
    <cellStyle name="Calculation 6 2 3 7 2 2" xfId="49618"/>
    <cellStyle name="Calculation 6 2 3 7 3" xfId="40122"/>
    <cellStyle name="Calculation 6 2 3 8" xfId="18848"/>
    <cellStyle name="Calculation 6 2 3 8 2" xfId="40898"/>
    <cellStyle name="Calculation 6 2 3 9" xfId="31304"/>
    <cellStyle name="Calculation 6 2 4" xfId="9674"/>
    <cellStyle name="Calculation 6 2 4 2" xfId="14079"/>
    <cellStyle name="Calculation 6 2 4 2 2" xfId="25851"/>
    <cellStyle name="Calculation 6 2 4 2 2 2" xfId="45677"/>
    <cellStyle name="Calculation 6 2 4 2 3" xfId="36129"/>
    <cellStyle name="Calculation 6 2 4 3" xfId="15039"/>
    <cellStyle name="Calculation 6 2 4 3 2" xfId="26809"/>
    <cellStyle name="Calculation 6 2 4 3 2 2" xfId="46635"/>
    <cellStyle name="Calculation 6 2 4 3 3" xfId="37089"/>
    <cellStyle name="Calculation 6 2 4 4" xfId="15991"/>
    <cellStyle name="Calculation 6 2 4 4 2" xfId="27737"/>
    <cellStyle name="Calculation 6 2 4 4 2 2" xfId="47563"/>
    <cellStyle name="Calculation 6 2 4 4 3" xfId="38041"/>
    <cellStyle name="Calculation 6 2 4 5" xfId="16865"/>
    <cellStyle name="Calculation 6 2 4 5 2" xfId="28611"/>
    <cellStyle name="Calculation 6 2 4 5 2 2" xfId="48437"/>
    <cellStyle name="Calculation 6 2 4 5 3" xfId="38915"/>
    <cellStyle name="Calculation 6 2 4 6" xfId="17730"/>
    <cellStyle name="Calculation 6 2 4 6 2" xfId="29450"/>
    <cellStyle name="Calculation 6 2 4 6 2 2" xfId="49276"/>
    <cellStyle name="Calculation 6 2 4 6 3" xfId="39780"/>
    <cellStyle name="Calculation 6 2 4 7" xfId="18506"/>
    <cellStyle name="Calculation 6 2 4 7 2" xfId="30226"/>
    <cellStyle name="Calculation 6 2 4 7 2 2" xfId="50052"/>
    <cellStyle name="Calculation 6 2 4 7 3" xfId="40556"/>
    <cellStyle name="Calculation 6 2 4 8" xfId="19263"/>
    <cellStyle name="Calculation 6 2 4 8 2" xfId="41313"/>
    <cellStyle name="Calculation 6 2 4 9" xfId="31738"/>
    <cellStyle name="Calculation 6 2 5" xfId="12376"/>
    <cellStyle name="Calculation 6 2 5 2" xfId="24192"/>
    <cellStyle name="Calculation 6 2 5 2 2" xfId="44019"/>
    <cellStyle name="Calculation 6 2 5 3" xfId="34427"/>
    <cellStyle name="Calculation 6 2 6" xfId="10807"/>
    <cellStyle name="Calculation 6 2 6 2" xfId="22678"/>
    <cellStyle name="Calculation 6 2 6 2 2" xfId="42509"/>
    <cellStyle name="Calculation 6 2 6 3" xfId="32862"/>
    <cellStyle name="Calculation 6 2 7" xfId="11837"/>
    <cellStyle name="Calculation 6 2 7 2" xfId="23678"/>
    <cellStyle name="Calculation 6 2 7 2 2" xfId="43506"/>
    <cellStyle name="Calculation 6 2 7 3" xfId="33889"/>
    <cellStyle name="Calculation 6 2 8" xfId="11262"/>
    <cellStyle name="Calculation 6 2 8 2" xfId="23130"/>
    <cellStyle name="Calculation 6 2 8 2 2" xfId="42960"/>
    <cellStyle name="Calculation 6 2 8 3" xfId="33316"/>
    <cellStyle name="Calculation 6 2 9" xfId="11600"/>
    <cellStyle name="Calculation 6 2 9 2" xfId="23457"/>
    <cellStyle name="Calculation 6 2 9 2 2" xfId="43286"/>
    <cellStyle name="Calculation 6 2 9 3" xfId="33653"/>
    <cellStyle name="Calculation 6 3" xfId="7140"/>
    <cellStyle name="Calculation 6 3 10" xfId="17493"/>
    <cellStyle name="Calculation 6 3 10 2" xfId="29235"/>
    <cellStyle name="Calculation 6 3 10 2 2" xfId="49061"/>
    <cellStyle name="Calculation 6 3 10 3" xfId="39543"/>
    <cellStyle name="Calculation 6 3 11" xfId="30861"/>
    <cellStyle name="Calculation 6 3 2" xfId="8783"/>
    <cellStyle name="Calculation 6 3 2 2" xfId="13506"/>
    <cellStyle name="Calculation 6 3 2 2 2" xfId="25288"/>
    <cellStyle name="Calculation 6 3 2 2 2 2" xfId="45114"/>
    <cellStyle name="Calculation 6 3 2 2 3" xfId="35556"/>
    <cellStyle name="Calculation 6 3 2 3" xfId="14520"/>
    <cellStyle name="Calculation 6 3 2 3 2" xfId="26292"/>
    <cellStyle name="Calculation 6 3 2 3 2 2" xfId="46118"/>
    <cellStyle name="Calculation 6 3 2 3 3" xfId="36570"/>
    <cellStyle name="Calculation 6 3 2 4" xfId="15480"/>
    <cellStyle name="Calculation 6 3 2 4 2" xfId="27248"/>
    <cellStyle name="Calculation 6 3 2 4 2 2" xfId="47074"/>
    <cellStyle name="Calculation 6 3 2 4 3" xfId="37530"/>
    <cellStyle name="Calculation 6 3 2 5" xfId="16424"/>
    <cellStyle name="Calculation 6 3 2 5 2" xfId="28170"/>
    <cellStyle name="Calculation 6 3 2 5 2 2" xfId="47996"/>
    <cellStyle name="Calculation 6 3 2 5 3" xfId="38474"/>
    <cellStyle name="Calculation 6 3 2 6" xfId="17297"/>
    <cellStyle name="Calculation 6 3 2 6 2" xfId="29043"/>
    <cellStyle name="Calculation 6 3 2 6 2 2" xfId="48869"/>
    <cellStyle name="Calculation 6 3 2 6 3" xfId="39347"/>
    <cellStyle name="Calculation 6 3 2 7" xfId="18162"/>
    <cellStyle name="Calculation 6 3 2 7 2" xfId="29882"/>
    <cellStyle name="Calculation 6 3 2 7 2 2" xfId="49708"/>
    <cellStyle name="Calculation 6 3 2 7 3" xfId="40212"/>
    <cellStyle name="Calculation 6 3 2 8" xfId="18937"/>
    <cellStyle name="Calculation 6 3 2 8 2" xfId="40987"/>
    <cellStyle name="Calculation 6 3 2 9" xfId="31395"/>
    <cellStyle name="Calculation 6 3 3" xfId="9763"/>
    <cellStyle name="Calculation 6 3 3 2" xfId="14168"/>
    <cellStyle name="Calculation 6 3 3 2 2" xfId="25940"/>
    <cellStyle name="Calculation 6 3 3 2 2 2" xfId="45766"/>
    <cellStyle name="Calculation 6 3 3 2 3" xfId="36218"/>
    <cellStyle name="Calculation 6 3 3 3" xfId="15128"/>
    <cellStyle name="Calculation 6 3 3 3 2" xfId="26898"/>
    <cellStyle name="Calculation 6 3 3 3 2 2" xfId="46724"/>
    <cellStyle name="Calculation 6 3 3 3 3" xfId="37178"/>
    <cellStyle name="Calculation 6 3 3 4" xfId="16080"/>
    <cellStyle name="Calculation 6 3 3 4 2" xfId="27826"/>
    <cellStyle name="Calculation 6 3 3 4 2 2" xfId="47652"/>
    <cellStyle name="Calculation 6 3 3 4 3" xfId="38130"/>
    <cellStyle name="Calculation 6 3 3 5" xfId="16954"/>
    <cellStyle name="Calculation 6 3 3 5 2" xfId="28700"/>
    <cellStyle name="Calculation 6 3 3 5 2 2" xfId="48526"/>
    <cellStyle name="Calculation 6 3 3 5 3" xfId="39004"/>
    <cellStyle name="Calculation 6 3 3 6" xfId="17819"/>
    <cellStyle name="Calculation 6 3 3 6 2" xfId="29539"/>
    <cellStyle name="Calculation 6 3 3 6 2 2" xfId="49365"/>
    <cellStyle name="Calculation 6 3 3 6 3" xfId="39869"/>
    <cellStyle name="Calculation 6 3 3 7" xfId="18595"/>
    <cellStyle name="Calculation 6 3 3 7 2" xfId="30315"/>
    <cellStyle name="Calculation 6 3 3 7 2 2" xfId="50141"/>
    <cellStyle name="Calculation 6 3 3 7 3" xfId="40645"/>
    <cellStyle name="Calculation 6 3 3 8" xfId="19352"/>
    <cellStyle name="Calculation 6 3 3 8 2" xfId="41402"/>
    <cellStyle name="Calculation 6 3 3 9" xfId="31827"/>
    <cellStyle name="Calculation 6 3 4" xfId="12479"/>
    <cellStyle name="Calculation 6 3 4 2" xfId="24294"/>
    <cellStyle name="Calculation 6 3 4 2 2" xfId="44121"/>
    <cellStyle name="Calculation 6 3 4 3" xfId="34530"/>
    <cellStyle name="Calculation 6 3 5" xfId="10709"/>
    <cellStyle name="Calculation 6 3 5 2" xfId="22580"/>
    <cellStyle name="Calculation 6 3 5 2 2" xfId="42411"/>
    <cellStyle name="Calculation 6 3 5 3" xfId="32764"/>
    <cellStyle name="Calculation 6 3 6" xfId="13792"/>
    <cellStyle name="Calculation 6 3 6 2" xfId="25567"/>
    <cellStyle name="Calculation 6 3 6 2 2" xfId="45393"/>
    <cellStyle name="Calculation 6 3 6 3" xfId="35842"/>
    <cellStyle name="Calculation 6 3 7" xfId="14770"/>
    <cellStyle name="Calculation 6 3 7 2" xfId="26540"/>
    <cellStyle name="Calculation 6 3 7 2 2" xfId="46366"/>
    <cellStyle name="Calculation 6 3 7 3" xfId="36820"/>
    <cellStyle name="Calculation 6 3 8" xfId="15723"/>
    <cellStyle name="Calculation 6 3 8 2" xfId="27477"/>
    <cellStyle name="Calculation 6 3 8 2 2" xfId="47303"/>
    <cellStyle name="Calculation 6 3 8 3" xfId="37773"/>
    <cellStyle name="Calculation 6 3 9" xfId="16622"/>
    <cellStyle name="Calculation 6 3 9 2" xfId="28368"/>
    <cellStyle name="Calculation 6 3 9 2 2" xfId="48194"/>
    <cellStyle name="Calculation 6 3 9 3" xfId="38672"/>
    <cellStyle name="Calculation 6 4" xfId="7944"/>
    <cellStyle name="Calculation 6 4 2" xfId="12973"/>
    <cellStyle name="Calculation 6 4 2 2" xfId="24768"/>
    <cellStyle name="Calculation 6 4 2 2 2" xfId="44595"/>
    <cellStyle name="Calculation 6 4 2 3" xfId="35024"/>
    <cellStyle name="Calculation 6 4 3" xfId="10319"/>
    <cellStyle name="Calculation 6 4 3 2" xfId="22193"/>
    <cellStyle name="Calculation 6 4 3 2 2" xfId="42024"/>
    <cellStyle name="Calculation 6 4 3 3" xfId="32374"/>
    <cellStyle name="Calculation 6 4 4" xfId="11949"/>
    <cellStyle name="Calculation 6 4 4 2" xfId="23777"/>
    <cellStyle name="Calculation 6 4 4 2 2" xfId="43605"/>
    <cellStyle name="Calculation 6 4 4 3" xfId="34001"/>
    <cellStyle name="Calculation 6 4 5" xfId="11173"/>
    <cellStyle name="Calculation 6 4 5 2" xfId="23041"/>
    <cellStyle name="Calculation 6 4 5 2 2" xfId="42871"/>
    <cellStyle name="Calculation 6 4 5 3" xfId="33227"/>
    <cellStyle name="Calculation 6 4 6" xfId="13551"/>
    <cellStyle name="Calculation 6 4 6 2" xfId="25333"/>
    <cellStyle name="Calculation 6 4 6 2 2" xfId="45159"/>
    <cellStyle name="Calculation 6 4 6 3" xfId="35601"/>
    <cellStyle name="Calculation 6 4 7" xfId="14560"/>
    <cellStyle name="Calculation 6 4 7 2" xfId="26331"/>
    <cellStyle name="Calculation 6 4 7 2 2" xfId="46157"/>
    <cellStyle name="Calculation 6 4 7 3" xfId="36610"/>
    <cellStyle name="Calculation 6 4 8" xfId="15518"/>
    <cellStyle name="Calculation 6 4 8 2" xfId="37568"/>
    <cellStyle name="Calculation 6 4 9" xfId="31108"/>
    <cellStyle name="Calculation 6 5" xfId="8051"/>
    <cellStyle name="Calculation 6 5 2" xfId="13046"/>
    <cellStyle name="Calculation 6 5 2 2" xfId="24839"/>
    <cellStyle name="Calculation 6 5 2 2 2" xfId="44665"/>
    <cellStyle name="Calculation 6 5 2 3" xfId="35096"/>
    <cellStyle name="Calculation 6 5 3" xfId="10253"/>
    <cellStyle name="Calculation 6 5 3 2" xfId="22127"/>
    <cellStyle name="Calculation 6 5 3 2 2" xfId="41959"/>
    <cellStyle name="Calculation 6 5 3 3" xfId="32309"/>
    <cellStyle name="Calculation 6 5 4" xfId="12156"/>
    <cellStyle name="Calculation 6 5 4 2" xfId="23981"/>
    <cellStyle name="Calculation 6 5 4 2 2" xfId="43808"/>
    <cellStyle name="Calculation 6 5 4 3" xfId="34207"/>
    <cellStyle name="Calculation 6 5 5" xfId="10992"/>
    <cellStyle name="Calculation 6 5 5 2" xfId="22861"/>
    <cellStyle name="Calculation 6 5 5 2 2" xfId="42692"/>
    <cellStyle name="Calculation 6 5 5 3" xfId="33047"/>
    <cellStyle name="Calculation 6 5 6" xfId="11748"/>
    <cellStyle name="Calculation 6 5 6 2" xfId="23595"/>
    <cellStyle name="Calculation 6 5 6 2 2" xfId="43423"/>
    <cellStyle name="Calculation 6 5 6 3" xfId="33800"/>
    <cellStyle name="Calculation 6 5 7" xfId="11327"/>
    <cellStyle name="Calculation 6 5 7 2" xfId="23194"/>
    <cellStyle name="Calculation 6 5 7 2 2" xfId="43024"/>
    <cellStyle name="Calculation 6 5 7 3" xfId="33381"/>
    <cellStyle name="Calculation 6 5 8" xfId="13028"/>
    <cellStyle name="Calculation 6 5 8 2" xfId="35078"/>
    <cellStyle name="Calculation 6 5 9" xfId="31165"/>
    <cellStyle name="Calculation 6 6" xfId="10358"/>
    <cellStyle name="Calculation 6 6 2" xfId="22232"/>
    <cellStyle name="Calculation 6 6 2 2" xfId="42063"/>
    <cellStyle name="Calculation 6 6 3" xfId="32413"/>
    <cellStyle name="Calculation 6 7" xfId="12291"/>
    <cellStyle name="Calculation 6 7 2" xfId="24111"/>
    <cellStyle name="Calculation 6 7 2 2" xfId="43938"/>
    <cellStyle name="Calculation 6 7 3" xfId="34342"/>
    <cellStyle name="Calculation 6 8" xfId="10882"/>
    <cellStyle name="Calculation 6 8 2" xfId="22753"/>
    <cellStyle name="Calculation 6 8 2 2" xfId="42584"/>
    <cellStyle name="Calculation 6 8 3" xfId="32937"/>
    <cellStyle name="Calculation 6 9" xfId="11823"/>
    <cellStyle name="Calculation 6 9 2" xfId="23665"/>
    <cellStyle name="Calculation 6 9 2 2" xfId="43493"/>
    <cellStyle name="Calculation 6 9 3" xfId="33875"/>
    <cellStyle name="Calculation 7" xfId="977"/>
    <cellStyle name="Calculation 7 10" xfId="14884"/>
    <cellStyle name="Calculation 7 10 2" xfId="26654"/>
    <cellStyle name="Calculation 7 10 2 2" xfId="46480"/>
    <cellStyle name="Calculation 7 10 3" xfId="36934"/>
    <cellStyle name="Calculation 7 11" xfId="15836"/>
    <cellStyle name="Calculation 7 11 2" xfId="27584"/>
    <cellStyle name="Calculation 7 11 2 2" xfId="47410"/>
    <cellStyle name="Calculation 7 11 3" xfId="37886"/>
    <cellStyle name="Calculation 7 12" xfId="16716"/>
    <cellStyle name="Calculation 7 12 2" xfId="28462"/>
    <cellStyle name="Calculation 7 12 2 2" xfId="48288"/>
    <cellStyle name="Calculation 7 12 3" xfId="38766"/>
    <cellStyle name="Calculation 7 13" xfId="30563"/>
    <cellStyle name="Calculation 7 2" xfId="7017"/>
    <cellStyle name="Calculation 7 2 10" xfId="11447"/>
    <cellStyle name="Calculation 7 2 10 2" xfId="23308"/>
    <cellStyle name="Calculation 7 2 10 2 2" xfId="43137"/>
    <cellStyle name="Calculation 7 2 10 3" xfId="33500"/>
    <cellStyle name="Calculation 7 2 11" xfId="12953"/>
    <cellStyle name="Calculation 7 2 11 2" xfId="24749"/>
    <cellStyle name="Calculation 7 2 11 2 2" xfId="44576"/>
    <cellStyle name="Calculation 7 2 11 3" xfId="35004"/>
    <cellStyle name="Calculation 7 2 12" xfId="30769"/>
    <cellStyle name="Calculation 7 2 2" xfId="7389"/>
    <cellStyle name="Calculation 7 2 2 10" xfId="13729"/>
    <cellStyle name="Calculation 7 2 2 10 2" xfId="25509"/>
    <cellStyle name="Calculation 7 2 2 10 2 2" xfId="45335"/>
    <cellStyle name="Calculation 7 2 2 10 3" xfId="35779"/>
    <cellStyle name="Calculation 7 2 2 11" xfId="30990"/>
    <cellStyle name="Calculation 7 2 2 2" xfId="9032"/>
    <cellStyle name="Calculation 7 2 2 2 2" xfId="13684"/>
    <cellStyle name="Calculation 7 2 2 2 2 2" xfId="25466"/>
    <cellStyle name="Calculation 7 2 2 2 2 2 2" xfId="45292"/>
    <cellStyle name="Calculation 7 2 2 2 2 3" xfId="35734"/>
    <cellStyle name="Calculation 7 2 2 2 3" xfId="14688"/>
    <cellStyle name="Calculation 7 2 2 2 3 2" xfId="26459"/>
    <cellStyle name="Calculation 7 2 2 2 3 2 2" xfId="46285"/>
    <cellStyle name="Calculation 7 2 2 2 3 3" xfId="36738"/>
    <cellStyle name="Calculation 7 2 2 2 4" xfId="15646"/>
    <cellStyle name="Calculation 7 2 2 2 4 2" xfId="27405"/>
    <cellStyle name="Calculation 7 2 2 2 4 2 2" xfId="47231"/>
    <cellStyle name="Calculation 7 2 2 2 4 3" xfId="37696"/>
    <cellStyle name="Calculation 7 2 2 2 5" xfId="16571"/>
    <cellStyle name="Calculation 7 2 2 2 5 2" xfId="28317"/>
    <cellStyle name="Calculation 7 2 2 2 5 2 2" xfId="48143"/>
    <cellStyle name="Calculation 7 2 2 2 5 3" xfId="38621"/>
    <cellStyle name="Calculation 7 2 2 2 6" xfId="17442"/>
    <cellStyle name="Calculation 7 2 2 2 6 2" xfId="29184"/>
    <cellStyle name="Calculation 7 2 2 2 6 2 2" xfId="49010"/>
    <cellStyle name="Calculation 7 2 2 2 6 3" xfId="39492"/>
    <cellStyle name="Calculation 7 2 2 2 7" xfId="18288"/>
    <cellStyle name="Calculation 7 2 2 2 7 2" xfId="30008"/>
    <cellStyle name="Calculation 7 2 2 2 7 2 2" xfId="49834"/>
    <cellStyle name="Calculation 7 2 2 2 7 3" xfId="40338"/>
    <cellStyle name="Calculation 7 2 2 2 8" xfId="19052"/>
    <cellStyle name="Calculation 7 2 2 2 8 2" xfId="41102"/>
    <cellStyle name="Calculation 7 2 2 2 9" xfId="31524"/>
    <cellStyle name="Calculation 7 2 2 3" xfId="9878"/>
    <cellStyle name="Calculation 7 2 2 3 2" xfId="14283"/>
    <cellStyle name="Calculation 7 2 2 3 2 2" xfId="26055"/>
    <cellStyle name="Calculation 7 2 2 3 2 2 2" xfId="45881"/>
    <cellStyle name="Calculation 7 2 2 3 2 3" xfId="36333"/>
    <cellStyle name="Calculation 7 2 2 3 3" xfId="15243"/>
    <cellStyle name="Calculation 7 2 2 3 3 2" xfId="27013"/>
    <cellStyle name="Calculation 7 2 2 3 3 2 2" xfId="46839"/>
    <cellStyle name="Calculation 7 2 2 3 3 3" xfId="37293"/>
    <cellStyle name="Calculation 7 2 2 3 4" xfId="16195"/>
    <cellStyle name="Calculation 7 2 2 3 4 2" xfId="27941"/>
    <cellStyle name="Calculation 7 2 2 3 4 2 2" xfId="47767"/>
    <cellStyle name="Calculation 7 2 2 3 4 3" xfId="38245"/>
    <cellStyle name="Calculation 7 2 2 3 5" xfId="17069"/>
    <cellStyle name="Calculation 7 2 2 3 5 2" xfId="28815"/>
    <cellStyle name="Calculation 7 2 2 3 5 2 2" xfId="48641"/>
    <cellStyle name="Calculation 7 2 2 3 5 3" xfId="39119"/>
    <cellStyle name="Calculation 7 2 2 3 6" xfId="17934"/>
    <cellStyle name="Calculation 7 2 2 3 6 2" xfId="29654"/>
    <cellStyle name="Calculation 7 2 2 3 6 2 2" xfId="49480"/>
    <cellStyle name="Calculation 7 2 2 3 6 3" xfId="39984"/>
    <cellStyle name="Calculation 7 2 2 3 7" xfId="18710"/>
    <cellStyle name="Calculation 7 2 2 3 7 2" xfId="30430"/>
    <cellStyle name="Calculation 7 2 2 3 7 2 2" xfId="50256"/>
    <cellStyle name="Calculation 7 2 2 3 7 3" xfId="40760"/>
    <cellStyle name="Calculation 7 2 2 3 8" xfId="19467"/>
    <cellStyle name="Calculation 7 2 2 3 8 2" xfId="41517"/>
    <cellStyle name="Calculation 7 2 2 3 9" xfId="31942"/>
    <cellStyle name="Calculation 7 2 2 4" xfId="12656"/>
    <cellStyle name="Calculation 7 2 2 4 2" xfId="24469"/>
    <cellStyle name="Calculation 7 2 2 4 2 2" xfId="44296"/>
    <cellStyle name="Calculation 7 2 2 4 3" xfId="34707"/>
    <cellStyle name="Calculation 7 2 2 5" xfId="10543"/>
    <cellStyle name="Calculation 7 2 2 5 2" xfId="22414"/>
    <cellStyle name="Calculation 7 2 2 5 2 2" xfId="42245"/>
    <cellStyle name="Calculation 7 2 2 5 3" xfId="32598"/>
    <cellStyle name="Calculation 7 2 2 6" xfId="12147"/>
    <cellStyle name="Calculation 7 2 2 6 2" xfId="23972"/>
    <cellStyle name="Calculation 7 2 2 6 2 2" xfId="43799"/>
    <cellStyle name="Calculation 7 2 2 6 3" xfId="34198"/>
    <cellStyle name="Calculation 7 2 2 7" xfId="11000"/>
    <cellStyle name="Calculation 7 2 2 7 2" xfId="22869"/>
    <cellStyle name="Calculation 7 2 2 7 2 2" xfId="42700"/>
    <cellStyle name="Calculation 7 2 2 7 3" xfId="33055"/>
    <cellStyle name="Calculation 7 2 2 8" xfId="11740"/>
    <cellStyle name="Calculation 7 2 2 8 2" xfId="23589"/>
    <cellStyle name="Calculation 7 2 2 8 2 2" xfId="43417"/>
    <cellStyle name="Calculation 7 2 2 8 3" xfId="33792"/>
    <cellStyle name="Calculation 7 2 2 9" xfId="11332"/>
    <cellStyle name="Calculation 7 2 2 9 2" xfId="23199"/>
    <cellStyle name="Calculation 7 2 2 9 2 2" xfId="43029"/>
    <cellStyle name="Calculation 7 2 2 9 3" xfId="33386"/>
    <cellStyle name="Calculation 7 2 3" xfId="8662"/>
    <cellStyle name="Calculation 7 2 3 2" xfId="13404"/>
    <cellStyle name="Calculation 7 2 3 2 2" xfId="25189"/>
    <cellStyle name="Calculation 7 2 3 2 2 2" xfId="45015"/>
    <cellStyle name="Calculation 7 2 3 2 3" xfId="35454"/>
    <cellStyle name="Calculation 7 2 3 3" xfId="14424"/>
    <cellStyle name="Calculation 7 2 3 3 2" xfId="26196"/>
    <cellStyle name="Calculation 7 2 3 3 2 2" xfId="46022"/>
    <cellStyle name="Calculation 7 2 3 3 3" xfId="36474"/>
    <cellStyle name="Calculation 7 2 3 4" xfId="15384"/>
    <cellStyle name="Calculation 7 2 3 4 2" xfId="27152"/>
    <cellStyle name="Calculation 7 2 3 4 2 2" xfId="46978"/>
    <cellStyle name="Calculation 7 2 3 4 3" xfId="37434"/>
    <cellStyle name="Calculation 7 2 3 5" xfId="16333"/>
    <cellStyle name="Calculation 7 2 3 5 2" xfId="28079"/>
    <cellStyle name="Calculation 7 2 3 5 2 2" xfId="47905"/>
    <cellStyle name="Calculation 7 2 3 5 3" xfId="38383"/>
    <cellStyle name="Calculation 7 2 3 6" xfId="17206"/>
    <cellStyle name="Calculation 7 2 3 6 2" xfId="28952"/>
    <cellStyle name="Calculation 7 2 3 6 2 2" xfId="48778"/>
    <cellStyle name="Calculation 7 2 3 6 3" xfId="39256"/>
    <cellStyle name="Calculation 7 2 3 7" xfId="18071"/>
    <cellStyle name="Calculation 7 2 3 7 2" xfId="29791"/>
    <cellStyle name="Calculation 7 2 3 7 2 2" xfId="49617"/>
    <cellStyle name="Calculation 7 2 3 7 3" xfId="40121"/>
    <cellStyle name="Calculation 7 2 3 8" xfId="18847"/>
    <cellStyle name="Calculation 7 2 3 8 2" xfId="40897"/>
    <cellStyle name="Calculation 7 2 3 9" xfId="31303"/>
    <cellStyle name="Calculation 7 2 4" xfId="9673"/>
    <cellStyle name="Calculation 7 2 4 2" xfId="14078"/>
    <cellStyle name="Calculation 7 2 4 2 2" xfId="25850"/>
    <cellStyle name="Calculation 7 2 4 2 2 2" xfId="45676"/>
    <cellStyle name="Calculation 7 2 4 2 3" xfId="36128"/>
    <cellStyle name="Calculation 7 2 4 3" xfId="15038"/>
    <cellStyle name="Calculation 7 2 4 3 2" xfId="26808"/>
    <cellStyle name="Calculation 7 2 4 3 2 2" xfId="46634"/>
    <cellStyle name="Calculation 7 2 4 3 3" xfId="37088"/>
    <cellStyle name="Calculation 7 2 4 4" xfId="15990"/>
    <cellStyle name="Calculation 7 2 4 4 2" xfId="27736"/>
    <cellStyle name="Calculation 7 2 4 4 2 2" xfId="47562"/>
    <cellStyle name="Calculation 7 2 4 4 3" xfId="38040"/>
    <cellStyle name="Calculation 7 2 4 5" xfId="16864"/>
    <cellStyle name="Calculation 7 2 4 5 2" xfId="28610"/>
    <cellStyle name="Calculation 7 2 4 5 2 2" xfId="48436"/>
    <cellStyle name="Calculation 7 2 4 5 3" xfId="38914"/>
    <cellStyle name="Calculation 7 2 4 6" xfId="17729"/>
    <cellStyle name="Calculation 7 2 4 6 2" xfId="29449"/>
    <cellStyle name="Calculation 7 2 4 6 2 2" xfId="49275"/>
    <cellStyle name="Calculation 7 2 4 6 3" xfId="39779"/>
    <cellStyle name="Calculation 7 2 4 7" xfId="18505"/>
    <cellStyle name="Calculation 7 2 4 7 2" xfId="30225"/>
    <cellStyle name="Calculation 7 2 4 7 2 2" xfId="50051"/>
    <cellStyle name="Calculation 7 2 4 7 3" xfId="40555"/>
    <cellStyle name="Calculation 7 2 4 8" xfId="19262"/>
    <cellStyle name="Calculation 7 2 4 8 2" xfId="41312"/>
    <cellStyle name="Calculation 7 2 4 9" xfId="31737"/>
    <cellStyle name="Calculation 7 2 5" xfId="12375"/>
    <cellStyle name="Calculation 7 2 5 2" xfId="24191"/>
    <cellStyle name="Calculation 7 2 5 2 2" xfId="44018"/>
    <cellStyle name="Calculation 7 2 5 3" xfId="34426"/>
    <cellStyle name="Calculation 7 2 6" xfId="10808"/>
    <cellStyle name="Calculation 7 2 6 2" xfId="22679"/>
    <cellStyle name="Calculation 7 2 6 2 2" xfId="42510"/>
    <cellStyle name="Calculation 7 2 6 3" xfId="32863"/>
    <cellStyle name="Calculation 7 2 7" xfId="11836"/>
    <cellStyle name="Calculation 7 2 7 2" xfId="23677"/>
    <cellStyle name="Calculation 7 2 7 2 2" xfId="43505"/>
    <cellStyle name="Calculation 7 2 7 3" xfId="33888"/>
    <cellStyle name="Calculation 7 2 8" xfId="11263"/>
    <cellStyle name="Calculation 7 2 8 2" xfId="23131"/>
    <cellStyle name="Calculation 7 2 8 2 2" xfId="42961"/>
    <cellStyle name="Calculation 7 2 8 3" xfId="33317"/>
    <cellStyle name="Calculation 7 2 9" xfId="11599"/>
    <cellStyle name="Calculation 7 2 9 2" xfId="23456"/>
    <cellStyle name="Calculation 7 2 9 2 2" xfId="43285"/>
    <cellStyle name="Calculation 7 2 9 3" xfId="33652"/>
    <cellStyle name="Calculation 7 3" xfId="7141"/>
    <cellStyle name="Calculation 7 3 10" xfId="11889"/>
    <cellStyle name="Calculation 7 3 10 2" xfId="23727"/>
    <cellStyle name="Calculation 7 3 10 2 2" xfId="43555"/>
    <cellStyle name="Calculation 7 3 10 3" xfId="33941"/>
    <cellStyle name="Calculation 7 3 11" xfId="30862"/>
    <cellStyle name="Calculation 7 3 2" xfId="8784"/>
    <cellStyle name="Calculation 7 3 2 2" xfId="13507"/>
    <cellStyle name="Calculation 7 3 2 2 2" xfId="25289"/>
    <cellStyle name="Calculation 7 3 2 2 2 2" xfId="45115"/>
    <cellStyle name="Calculation 7 3 2 2 3" xfId="35557"/>
    <cellStyle name="Calculation 7 3 2 3" xfId="14521"/>
    <cellStyle name="Calculation 7 3 2 3 2" xfId="26293"/>
    <cellStyle name="Calculation 7 3 2 3 2 2" xfId="46119"/>
    <cellStyle name="Calculation 7 3 2 3 3" xfId="36571"/>
    <cellStyle name="Calculation 7 3 2 4" xfId="15481"/>
    <cellStyle name="Calculation 7 3 2 4 2" xfId="27249"/>
    <cellStyle name="Calculation 7 3 2 4 2 2" xfId="47075"/>
    <cellStyle name="Calculation 7 3 2 4 3" xfId="37531"/>
    <cellStyle name="Calculation 7 3 2 5" xfId="16425"/>
    <cellStyle name="Calculation 7 3 2 5 2" xfId="28171"/>
    <cellStyle name="Calculation 7 3 2 5 2 2" xfId="47997"/>
    <cellStyle name="Calculation 7 3 2 5 3" xfId="38475"/>
    <cellStyle name="Calculation 7 3 2 6" xfId="17298"/>
    <cellStyle name="Calculation 7 3 2 6 2" xfId="29044"/>
    <cellStyle name="Calculation 7 3 2 6 2 2" xfId="48870"/>
    <cellStyle name="Calculation 7 3 2 6 3" xfId="39348"/>
    <cellStyle name="Calculation 7 3 2 7" xfId="18163"/>
    <cellStyle name="Calculation 7 3 2 7 2" xfId="29883"/>
    <cellStyle name="Calculation 7 3 2 7 2 2" xfId="49709"/>
    <cellStyle name="Calculation 7 3 2 7 3" xfId="40213"/>
    <cellStyle name="Calculation 7 3 2 8" xfId="18938"/>
    <cellStyle name="Calculation 7 3 2 8 2" xfId="40988"/>
    <cellStyle name="Calculation 7 3 2 9" xfId="31396"/>
    <cellStyle name="Calculation 7 3 3" xfId="9764"/>
    <cellStyle name="Calculation 7 3 3 2" xfId="14169"/>
    <cellStyle name="Calculation 7 3 3 2 2" xfId="25941"/>
    <cellStyle name="Calculation 7 3 3 2 2 2" xfId="45767"/>
    <cellStyle name="Calculation 7 3 3 2 3" xfId="36219"/>
    <cellStyle name="Calculation 7 3 3 3" xfId="15129"/>
    <cellStyle name="Calculation 7 3 3 3 2" xfId="26899"/>
    <cellStyle name="Calculation 7 3 3 3 2 2" xfId="46725"/>
    <cellStyle name="Calculation 7 3 3 3 3" xfId="37179"/>
    <cellStyle name="Calculation 7 3 3 4" xfId="16081"/>
    <cellStyle name="Calculation 7 3 3 4 2" xfId="27827"/>
    <cellStyle name="Calculation 7 3 3 4 2 2" xfId="47653"/>
    <cellStyle name="Calculation 7 3 3 4 3" xfId="38131"/>
    <cellStyle name="Calculation 7 3 3 5" xfId="16955"/>
    <cellStyle name="Calculation 7 3 3 5 2" xfId="28701"/>
    <cellStyle name="Calculation 7 3 3 5 2 2" xfId="48527"/>
    <cellStyle name="Calculation 7 3 3 5 3" xfId="39005"/>
    <cellStyle name="Calculation 7 3 3 6" xfId="17820"/>
    <cellStyle name="Calculation 7 3 3 6 2" xfId="29540"/>
    <cellStyle name="Calculation 7 3 3 6 2 2" xfId="49366"/>
    <cellStyle name="Calculation 7 3 3 6 3" xfId="39870"/>
    <cellStyle name="Calculation 7 3 3 7" xfId="18596"/>
    <cellStyle name="Calculation 7 3 3 7 2" xfId="30316"/>
    <cellStyle name="Calculation 7 3 3 7 2 2" xfId="50142"/>
    <cellStyle name="Calculation 7 3 3 7 3" xfId="40646"/>
    <cellStyle name="Calculation 7 3 3 8" xfId="19353"/>
    <cellStyle name="Calculation 7 3 3 8 2" xfId="41403"/>
    <cellStyle name="Calculation 7 3 3 9" xfId="31828"/>
    <cellStyle name="Calculation 7 3 4" xfId="12480"/>
    <cellStyle name="Calculation 7 3 4 2" xfId="24295"/>
    <cellStyle name="Calculation 7 3 4 2 2" xfId="44122"/>
    <cellStyle name="Calculation 7 3 4 3" xfId="34531"/>
    <cellStyle name="Calculation 7 3 5" xfId="10708"/>
    <cellStyle name="Calculation 7 3 5 2" xfId="22579"/>
    <cellStyle name="Calculation 7 3 5 2 2" xfId="42410"/>
    <cellStyle name="Calculation 7 3 5 3" xfId="32763"/>
    <cellStyle name="Calculation 7 3 6" xfId="13289"/>
    <cellStyle name="Calculation 7 3 6 2" xfId="25077"/>
    <cellStyle name="Calculation 7 3 6 2 2" xfId="44903"/>
    <cellStyle name="Calculation 7 3 6 3" xfId="35339"/>
    <cellStyle name="Calculation 7 3 7" xfId="10056"/>
    <cellStyle name="Calculation 7 3 7 2" xfId="21931"/>
    <cellStyle name="Calculation 7 3 7 2 2" xfId="41763"/>
    <cellStyle name="Calculation 7 3 7 3" xfId="32112"/>
    <cellStyle name="Calculation 7 3 8" xfId="12635"/>
    <cellStyle name="Calculation 7 3 8 2" xfId="24448"/>
    <cellStyle name="Calculation 7 3 8 2 2" xfId="44275"/>
    <cellStyle name="Calculation 7 3 8 3" xfId="34686"/>
    <cellStyle name="Calculation 7 3 9" xfId="10563"/>
    <cellStyle name="Calculation 7 3 9 2" xfId="22434"/>
    <cellStyle name="Calculation 7 3 9 2 2" xfId="42265"/>
    <cellStyle name="Calculation 7 3 9 3" xfId="32618"/>
    <cellStyle name="Calculation 7 4" xfId="7945"/>
    <cellStyle name="Calculation 7 4 2" xfId="12974"/>
    <cellStyle name="Calculation 7 4 2 2" xfId="24769"/>
    <cellStyle name="Calculation 7 4 2 2 2" xfId="44596"/>
    <cellStyle name="Calculation 7 4 2 3" xfId="35025"/>
    <cellStyle name="Calculation 7 4 3" xfId="10318"/>
    <cellStyle name="Calculation 7 4 3 2" xfId="22192"/>
    <cellStyle name="Calculation 7 4 3 2 2" xfId="42023"/>
    <cellStyle name="Calculation 7 4 3 3" xfId="32373"/>
    <cellStyle name="Calculation 7 4 4" xfId="11950"/>
    <cellStyle name="Calculation 7 4 4 2" xfId="23778"/>
    <cellStyle name="Calculation 7 4 4 2 2" xfId="43606"/>
    <cellStyle name="Calculation 7 4 4 3" xfId="34002"/>
    <cellStyle name="Calculation 7 4 5" xfId="11172"/>
    <cellStyle name="Calculation 7 4 5 2" xfId="23040"/>
    <cellStyle name="Calculation 7 4 5 2 2" xfId="42870"/>
    <cellStyle name="Calculation 7 4 5 3" xfId="33226"/>
    <cellStyle name="Calculation 7 4 6" xfId="13038"/>
    <cellStyle name="Calculation 7 4 6 2" xfId="24831"/>
    <cellStyle name="Calculation 7 4 6 2 2" xfId="44657"/>
    <cellStyle name="Calculation 7 4 6 3" xfId="35088"/>
    <cellStyle name="Calculation 7 4 7" xfId="10260"/>
    <cellStyle name="Calculation 7 4 7 2" xfId="22134"/>
    <cellStyle name="Calculation 7 4 7 2 2" xfId="41966"/>
    <cellStyle name="Calculation 7 4 7 3" xfId="32316"/>
    <cellStyle name="Calculation 7 4 8" xfId="12300"/>
    <cellStyle name="Calculation 7 4 8 2" xfId="34351"/>
    <cellStyle name="Calculation 7 4 9" xfId="31109"/>
    <cellStyle name="Calculation 7 5" xfId="8050"/>
    <cellStyle name="Calculation 7 5 2" xfId="13045"/>
    <cellStyle name="Calculation 7 5 2 2" xfId="24838"/>
    <cellStyle name="Calculation 7 5 2 2 2" xfId="44664"/>
    <cellStyle name="Calculation 7 5 2 3" xfId="35095"/>
    <cellStyle name="Calculation 7 5 3" xfId="10254"/>
    <cellStyle name="Calculation 7 5 3 2" xfId="22128"/>
    <cellStyle name="Calculation 7 5 3 2 2" xfId="41960"/>
    <cellStyle name="Calculation 7 5 3 3" xfId="32310"/>
    <cellStyle name="Calculation 7 5 4" xfId="13330"/>
    <cellStyle name="Calculation 7 5 4 2" xfId="25117"/>
    <cellStyle name="Calculation 7 5 4 2 2" xfId="44943"/>
    <cellStyle name="Calculation 7 5 4 3" xfId="35380"/>
    <cellStyle name="Calculation 7 5 5" xfId="10024"/>
    <cellStyle name="Calculation 7 5 5 2" xfId="21899"/>
    <cellStyle name="Calculation 7 5 5 2 2" xfId="41731"/>
    <cellStyle name="Calculation 7 5 5 3" xfId="32080"/>
    <cellStyle name="Calculation 7 5 6" xfId="13361"/>
    <cellStyle name="Calculation 7 5 6 2" xfId="25146"/>
    <cellStyle name="Calculation 7 5 6 2 2" xfId="44972"/>
    <cellStyle name="Calculation 7 5 6 3" xfId="35411"/>
    <cellStyle name="Calculation 7 5 7" xfId="14382"/>
    <cellStyle name="Calculation 7 5 7 2" xfId="26154"/>
    <cellStyle name="Calculation 7 5 7 2 2" xfId="45980"/>
    <cellStyle name="Calculation 7 5 7 3" xfId="36432"/>
    <cellStyle name="Calculation 7 5 8" xfId="15342"/>
    <cellStyle name="Calculation 7 5 8 2" xfId="37392"/>
    <cellStyle name="Calculation 7 5 9" xfId="31164"/>
    <cellStyle name="Calculation 7 6" xfId="10359"/>
    <cellStyle name="Calculation 7 6 2" xfId="22233"/>
    <cellStyle name="Calculation 7 6 2 2" xfId="42064"/>
    <cellStyle name="Calculation 7 6 3" xfId="32414"/>
    <cellStyle name="Calculation 7 7" xfId="13323"/>
    <cellStyle name="Calculation 7 7 2" xfId="25110"/>
    <cellStyle name="Calculation 7 7 2 2" xfId="44936"/>
    <cellStyle name="Calculation 7 7 3" xfId="35373"/>
    <cellStyle name="Calculation 7 8" xfId="10030"/>
    <cellStyle name="Calculation 7 8 2" xfId="21905"/>
    <cellStyle name="Calculation 7 8 2 2" xfId="41737"/>
    <cellStyle name="Calculation 7 8 3" xfId="32086"/>
    <cellStyle name="Calculation 7 9" xfId="13922"/>
    <cellStyle name="Calculation 7 9 2" xfId="25695"/>
    <cellStyle name="Calculation 7 9 2 2" xfId="45521"/>
    <cellStyle name="Calculation 7 9 3" xfId="35972"/>
    <cellStyle name="Calculation 8" xfId="978"/>
    <cellStyle name="Calculation 8 10" xfId="16649"/>
    <cellStyle name="Calculation 8 10 2" xfId="28395"/>
    <cellStyle name="Calculation 8 10 2 2" xfId="48221"/>
    <cellStyle name="Calculation 8 10 3" xfId="38699"/>
    <cellStyle name="Calculation 8 11" xfId="17517"/>
    <cellStyle name="Calculation 8 11 2" xfId="29259"/>
    <cellStyle name="Calculation 8 11 2 2" xfId="49085"/>
    <cellStyle name="Calculation 8 11 3" xfId="39567"/>
    <cellStyle name="Calculation 8 12" xfId="18315"/>
    <cellStyle name="Calculation 8 12 2" xfId="30035"/>
    <cellStyle name="Calculation 8 12 2 2" xfId="49861"/>
    <cellStyle name="Calculation 8 12 3" xfId="40365"/>
    <cellStyle name="Calculation 8 13" xfId="30564"/>
    <cellStyle name="Calculation 8 2" xfId="7016"/>
    <cellStyle name="Calculation 8 2 10" xfId="11448"/>
    <cellStyle name="Calculation 8 2 10 2" xfId="23309"/>
    <cellStyle name="Calculation 8 2 10 2 2" xfId="43138"/>
    <cellStyle name="Calculation 8 2 10 3" xfId="33501"/>
    <cellStyle name="Calculation 8 2 11" xfId="13486"/>
    <cellStyle name="Calculation 8 2 11 2" xfId="25269"/>
    <cellStyle name="Calculation 8 2 11 2 2" xfId="45095"/>
    <cellStyle name="Calculation 8 2 11 3" xfId="35536"/>
    <cellStyle name="Calculation 8 2 12" xfId="30768"/>
    <cellStyle name="Calculation 8 2 2" xfId="7390"/>
    <cellStyle name="Calculation 8 2 2 10" xfId="13338"/>
    <cellStyle name="Calculation 8 2 2 10 2" xfId="25124"/>
    <cellStyle name="Calculation 8 2 2 10 2 2" xfId="44950"/>
    <cellStyle name="Calculation 8 2 2 10 3" xfId="35388"/>
    <cellStyle name="Calculation 8 2 2 11" xfId="30991"/>
    <cellStyle name="Calculation 8 2 2 2" xfId="9033"/>
    <cellStyle name="Calculation 8 2 2 2 2" xfId="13685"/>
    <cellStyle name="Calculation 8 2 2 2 2 2" xfId="25467"/>
    <cellStyle name="Calculation 8 2 2 2 2 2 2" xfId="45293"/>
    <cellStyle name="Calculation 8 2 2 2 2 3" xfId="35735"/>
    <cellStyle name="Calculation 8 2 2 2 3" xfId="14689"/>
    <cellStyle name="Calculation 8 2 2 2 3 2" xfId="26460"/>
    <cellStyle name="Calculation 8 2 2 2 3 2 2" xfId="46286"/>
    <cellStyle name="Calculation 8 2 2 2 3 3" xfId="36739"/>
    <cellStyle name="Calculation 8 2 2 2 4" xfId="15647"/>
    <cellStyle name="Calculation 8 2 2 2 4 2" xfId="27406"/>
    <cellStyle name="Calculation 8 2 2 2 4 2 2" xfId="47232"/>
    <cellStyle name="Calculation 8 2 2 2 4 3" xfId="37697"/>
    <cellStyle name="Calculation 8 2 2 2 5" xfId="16572"/>
    <cellStyle name="Calculation 8 2 2 2 5 2" xfId="28318"/>
    <cellStyle name="Calculation 8 2 2 2 5 2 2" xfId="48144"/>
    <cellStyle name="Calculation 8 2 2 2 5 3" xfId="38622"/>
    <cellStyle name="Calculation 8 2 2 2 6" xfId="17443"/>
    <cellStyle name="Calculation 8 2 2 2 6 2" xfId="29185"/>
    <cellStyle name="Calculation 8 2 2 2 6 2 2" xfId="49011"/>
    <cellStyle name="Calculation 8 2 2 2 6 3" xfId="39493"/>
    <cellStyle name="Calculation 8 2 2 2 7" xfId="18289"/>
    <cellStyle name="Calculation 8 2 2 2 7 2" xfId="30009"/>
    <cellStyle name="Calculation 8 2 2 2 7 2 2" xfId="49835"/>
    <cellStyle name="Calculation 8 2 2 2 7 3" xfId="40339"/>
    <cellStyle name="Calculation 8 2 2 2 8" xfId="19053"/>
    <cellStyle name="Calculation 8 2 2 2 8 2" xfId="41103"/>
    <cellStyle name="Calculation 8 2 2 2 9" xfId="31525"/>
    <cellStyle name="Calculation 8 2 2 3" xfId="9879"/>
    <cellStyle name="Calculation 8 2 2 3 2" xfId="14284"/>
    <cellStyle name="Calculation 8 2 2 3 2 2" xfId="26056"/>
    <cellStyle name="Calculation 8 2 2 3 2 2 2" xfId="45882"/>
    <cellStyle name="Calculation 8 2 2 3 2 3" xfId="36334"/>
    <cellStyle name="Calculation 8 2 2 3 3" xfId="15244"/>
    <cellStyle name="Calculation 8 2 2 3 3 2" xfId="27014"/>
    <cellStyle name="Calculation 8 2 2 3 3 2 2" xfId="46840"/>
    <cellStyle name="Calculation 8 2 2 3 3 3" xfId="37294"/>
    <cellStyle name="Calculation 8 2 2 3 4" xfId="16196"/>
    <cellStyle name="Calculation 8 2 2 3 4 2" xfId="27942"/>
    <cellStyle name="Calculation 8 2 2 3 4 2 2" xfId="47768"/>
    <cellStyle name="Calculation 8 2 2 3 4 3" xfId="38246"/>
    <cellStyle name="Calculation 8 2 2 3 5" xfId="17070"/>
    <cellStyle name="Calculation 8 2 2 3 5 2" xfId="28816"/>
    <cellStyle name="Calculation 8 2 2 3 5 2 2" xfId="48642"/>
    <cellStyle name="Calculation 8 2 2 3 5 3" xfId="39120"/>
    <cellStyle name="Calculation 8 2 2 3 6" xfId="17935"/>
    <cellStyle name="Calculation 8 2 2 3 6 2" xfId="29655"/>
    <cellStyle name="Calculation 8 2 2 3 6 2 2" xfId="49481"/>
    <cellStyle name="Calculation 8 2 2 3 6 3" xfId="39985"/>
    <cellStyle name="Calculation 8 2 2 3 7" xfId="18711"/>
    <cellStyle name="Calculation 8 2 2 3 7 2" xfId="30431"/>
    <cellStyle name="Calculation 8 2 2 3 7 2 2" xfId="50257"/>
    <cellStyle name="Calculation 8 2 2 3 7 3" xfId="40761"/>
    <cellStyle name="Calculation 8 2 2 3 8" xfId="19468"/>
    <cellStyle name="Calculation 8 2 2 3 8 2" xfId="41518"/>
    <cellStyle name="Calculation 8 2 2 3 9" xfId="31943"/>
    <cellStyle name="Calculation 8 2 2 4" xfId="12657"/>
    <cellStyle name="Calculation 8 2 2 4 2" xfId="24470"/>
    <cellStyle name="Calculation 8 2 2 4 2 2" xfId="44297"/>
    <cellStyle name="Calculation 8 2 2 4 3" xfId="34708"/>
    <cellStyle name="Calculation 8 2 2 5" xfId="10542"/>
    <cellStyle name="Calculation 8 2 2 5 2" xfId="22413"/>
    <cellStyle name="Calculation 8 2 2 5 2 2" xfId="42244"/>
    <cellStyle name="Calculation 8 2 2 5 3" xfId="32597"/>
    <cellStyle name="Calculation 8 2 2 6" xfId="12799"/>
    <cellStyle name="Calculation 8 2 2 6 2" xfId="24603"/>
    <cellStyle name="Calculation 8 2 2 6 2 2" xfId="44430"/>
    <cellStyle name="Calculation 8 2 2 6 3" xfId="34850"/>
    <cellStyle name="Calculation 8 2 2 7" xfId="10430"/>
    <cellStyle name="Calculation 8 2 2 7 2" xfId="22304"/>
    <cellStyle name="Calculation 8 2 2 7 2 2" xfId="42135"/>
    <cellStyle name="Calculation 8 2 2 7 3" xfId="32485"/>
    <cellStyle name="Calculation 8 2 2 8" xfId="13086"/>
    <cellStyle name="Calculation 8 2 2 8 2" xfId="24879"/>
    <cellStyle name="Calculation 8 2 2 8 2 2" xfId="44705"/>
    <cellStyle name="Calculation 8 2 2 8 3" xfId="35136"/>
    <cellStyle name="Calculation 8 2 2 9" xfId="10217"/>
    <cellStyle name="Calculation 8 2 2 9 2" xfId="22091"/>
    <cellStyle name="Calculation 8 2 2 9 2 2" xfId="41923"/>
    <cellStyle name="Calculation 8 2 2 9 3" xfId="32273"/>
    <cellStyle name="Calculation 8 2 3" xfId="8661"/>
    <cellStyle name="Calculation 8 2 3 2" xfId="13403"/>
    <cellStyle name="Calculation 8 2 3 2 2" xfId="25188"/>
    <cellStyle name="Calculation 8 2 3 2 2 2" xfId="45014"/>
    <cellStyle name="Calculation 8 2 3 2 3" xfId="35453"/>
    <cellStyle name="Calculation 8 2 3 3" xfId="14423"/>
    <cellStyle name="Calculation 8 2 3 3 2" xfId="26195"/>
    <cellStyle name="Calculation 8 2 3 3 2 2" xfId="46021"/>
    <cellStyle name="Calculation 8 2 3 3 3" xfId="36473"/>
    <cellStyle name="Calculation 8 2 3 4" xfId="15383"/>
    <cellStyle name="Calculation 8 2 3 4 2" xfId="27151"/>
    <cellStyle name="Calculation 8 2 3 4 2 2" xfId="46977"/>
    <cellStyle name="Calculation 8 2 3 4 3" xfId="37433"/>
    <cellStyle name="Calculation 8 2 3 5" xfId="16332"/>
    <cellStyle name="Calculation 8 2 3 5 2" xfId="28078"/>
    <cellStyle name="Calculation 8 2 3 5 2 2" xfId="47904"/>
    <cellStyle name="Calculation 8 2 3 5 3" xfId="38382"/>
    <cellStyle name="Calculation 8 2 3 6" xfId="17205"/>
    <cellStyle name="Calculation 8 2 3 6 2" xfId="28951"/>
    <cellStyle name="Calculation 8 2 3 6 2 2" xfId="48777"/>
    <cellStyle name="Calculation 8 2 3 6 3" xfId="39255"/>
    <cellStyle name="Calculation 8 2 3 7" xfId="18070"/>
    <cellStyle name="Calculation 8 2 3 7 2" xfId="29790"/>
    <cellStyle name="Calculation 8 2 3 7 2 2" xfId="49616"/>
    <cellStyle name="Calculation 8 2 3 7 3" xfId="40120"/>
    <cellStyle name="Calculation 8 2 3 8" xfId="18846"/>
    <cellStyle name="Calculation 8 2 3 8 2" xfId="40896"/>
    <cellStyle name="Calculation 8 2 3 9" xfId="31302"/>
    <cellStyle name="Calculation 8 2 4" xfId="9672"/>
    <cellStyle name="Calculation 8 2 4 2" xfId="14077"/>
    <cellStyle name="Calculation 8 2 4 2 2" xfId="25849"/>
    <cellStyle name="Calculation 8 2 4 2 2 2" xfId="45675"/>
    <cellStyle name="Calculation 8 2 4 2 3" xfId="36127"/>
    <cellStyle name="Calculation 8 2 4 3" xfId="15037"/>
    <cellStyle name="Calculation 8 2 4 3 2" xfId="26807"/>
    <cellStyle name="Calculation 8 2 4 3 2 2" xfId="46633"/>
    <cellStyle name="Calculation 8 2 4 3 3" xfId="37087"/>
    <cellStyle name="Calculation 8 2 4 4" xfId="15989"/>
    <cellStyle name="Calculation 8 2 4 4 2" xfId="27735"/>
    <cellStyle name="Calculation 8 2 4 4 2 2" xfId="47561"/>
    <cellStyle name="Calculation 8 2 4 4 3" xfId="38039"/>
    <cellStyle name="Calculation 8 2 4 5" xfId="16863"/>
    <cellStyle name="Calculation 8 2 4 5 2" xfId="28609"/>
    <cellStyle name="Calculation 8 2 4 5 2 2" xfId="48435"/>
    <cellStyle name="Calculation 8 2 4 5 3" xfId="38913"/>
    <cellStyle name="Calculation 8 2 4 6" xfId="17728"/>
    <cellStyle name="Calculation 8 2 4 6 2" xfId="29448"/>
    <cellStyle name="Calculation 8 2 4 6 2 2" xfId="49274"/>
    <cellStyle name="Calculation 8 2 4 6 3" xfId="39778"/>
    <cellStyle name="Calculation 8 2 4 7" xfId="18504"/>
    <cellStyle name="Calculation 8 2 4 7 2" xfId="30224"/>
    <cellStyle name="Calculation 8 2 4 7 2 2" xfId="50050"/>
    <cellStyle name="Calculation 8 2 4 7 3" xfId="40554"/>
    <cellStyle name="Calculation 8 2 4 8" xfId="19261"/>
    <cellStyle name="Calculation 8 2 4 8 2" xfId="41311"/>
    <cellStyle name="Calculation 8 2 4 9" xfId="31736"/>
    <cellStyle name="Calculation 8 2 5" xfId="12374"/>
    <cellStyle name="Calculation 8 2 5 2" xfId="24190"/>
    <cellStyle name="Calculation 8 2 5 2 2" xfId="44017"/>
    <cellStyle name="Calculation 8 2 5 3" xfId="34425"/>
    <cellStyle name="Calculation 8 2 6" xfId="10809"/>
    <cellStyle name="Calculation 8 2 6 2" xfId="22680"/>
    <cellStyle name="Calculation 8 2 6 2 2" xfId="42511"/>
    <cellStyle name="Calculation 8 2 6 3" xfId="32864"/>
    <cellStyle name="Calculation 8 2 7" xfId="11835"/>
    <cellStyle name="Calculation 8 2 7 2" xfId="23676"/>
    <cellStyle name="Calculation 8 2 7 2 2" xfId="43504"/>
    <cellStyle name="Calculation 8 2 7 3" xfId="33887"/>
    <cellStyle name="Calculation 8 2 8" xfId="11264"/>
    <cellStyle name="Calculation 8 2 8 2" xfId="23132"/>
    <cellStyle name="Calculation 8 2 8 2 2" xfId="42962"/>
    <cellStyle name="Calculation 8 2 8 3" xfId="33318"/>
    <cellStyle name="Calculation 8 2 9" xfId="11598"/>
    <cellStyle name="Calculation 8 2 9 2" xfId="23455"/>
    <cellStyle name="Calculation 8 2 9 2 2" xfId="43284"/>
    <cellStyle name="Calculation 8 2 9 3" xfId="33651"/>
    <cellStyle name="Calculation 8 3" xfId="7142"/>
    <cellStyle name="Calculation 8 3 10" xfId="12712"/>
    <cellStyle name="Calculation 8 3 10 2" xfId="24523"/>
    <cellStyle name="Calculation 8 3 10 2 2" xfId="44350"/>
    <cellStyle name="Calculation 8 3 10 3" xfId="34763"/>
    <cellStyle name="Calculation 8 3 11" xfId="30863"/>
    <cellStyle name="Calculation 8 3 2" xfId="8785"/>
    <cellStyle name="Calculation 8 3 2 2" xfId="13508"/>
    <cellStyle name="Calculation 8 3 2 2 2" xfId="25290"/>
    <cellStyle name="Calculation 8 3 2 2 2 2" xfId="45116"/>
    <cellStyle name="Calculation 8 3 2 2 3" xfId="35558"/>
    <cellStyle name="Calculation 8 3 2 3" xfId="14522"/>
    <cellStyle name="Calculation 8 3 2 3 2" xfId="26294"/>
    <cellStyle name="Calculation 8 3 2 3 2 2" xfId="46120"/>
    <cellStyle name="Calculation 8 3 2 3 3" xfId="36572"/>
    <cellStyle name="Calculation 8 3 2 4" xfId="15482"/>
    <cellStyle name="Calculation 8 3 2 4 2" xfId="27250"/>
    <cellStyle name="Calculation 8 3 2 4 2 2" xfId="47076"/>
    <cellStyle name="Calculation 8 3 2 4 3" xfId="37532"/>
    <cellStyle name="Calculation 8 3 2 5" xfId="16426"/>
    <cellStyle name="Calculation 8 3 2 5 2" xfId="28172"/>
    <cellStyle name="Calculation 8 3 2 5 2 2" xfId="47998"/>
    <cellStyle name="Calculation 8 3 2 5 3" xfId="38476"/>
    <cellStyle name="Calculation 8 3 2 6" xfId="17299"/>
    <cellStyle name="Calculation 8 3 2 6 2" xfId="29045"/>
    <cellStyle name="Calculation 8 3 2 6 2 2" xfId="48871"/>
    <cellStyle name="Calculation 8 3 2 6 3" xfId="39349"/>
    <cellStyle name="Calculation 8 3 2 7" xfId="18164"/>
    <cellStyle name="Calculation 8 3 2 7 2" xfId="29884"/>
    <cellStyle name="Calculation 8 3 2 7 2 2" xfId="49710"/>
    <cellStyle name="Calculation 8 3 2 7 3" xfId="40214"/>
    <cellStyle name="Calculation 8 3 2 8" xfId="18939"/>
    <cellStyle name="Calculation 8 3 2 8 2" xfId="40989"/>
    <cellStyle name="Calculation 8 3 2 9" xfId="31397"/>
    <cellStyle name="Calculation 8 3 3" xfId="9765"/>
    <cellStyle name="Calculation 8 3 3 2" xfId="14170"/>
    <cellStyle name="Calculation 8 3 3 2 2" xfId="25942"/>
    <cellStyle name="Calculation 8 3 3 2 2 2" xfId="45768"/>
    <cellStyle name="Calculation 8 3 3 2 3" xfId="36220"/>
    <cellStyle name="Calculation 8 3 3 3" xfId="15130"/>
    <cellStyle name="Calculation 8 3 3 3 2" xfId="26900"/>
    <cellStyle name="Calculation 8 3 3 3 2 2" xfId="46726"/>
    <cellStyle name="Calculation 8 3 3 3 3" xfId="37180"/>
    <cellStyle name="Calculation 8 3 3 4" xfId="16082"/>
    <cellStyle name="Calculation 8 3 3 4 2" xfId="27828"/>
    <cellStyle name="Calculation 8 3 3 4 2 2" xfId="47654"/>
    <cellStyle name="Calculation 8 3 3 4 3" xfId="38132"/>
    <cellStyle name="Calculation 8 3 3 5" xfId="16956"/>
    <cellStyle name="Calculation 8 3 3 5 2" xfId="28702"/>
    <cellStyle name="Calculation 8 3 3 5 2 2" xfId="48528"/>
    <cellStyle name="Calculation 8 3 3 5 3" xfId="39006"/>
    <cellStyle name="Calculation 8 3 3 6" xfId="17821"/>
    <cellStyle name="Calculation 8 3 3 6 2" xfId="29541"/>
    <cellStyle name="Calculation 8 3 3 6 2 2" xfId="49367"/>
    <cellStyle name="Calculation 8 3 3 6 3" xfId="39871"/>
    <cellStyle name="Calculation 8 3 3 7" xfId="18597"/>
    <cellStyle name="Calculation 8 3 3 7 2" xfId="30317"/>
    <cellStyle name="Calculation 8 3 3 7 2 2" xfId="50143"/>
    <cellStyle name="Calculation 8 3 3 7 3" xfId="40647"/>
    <cellStyle name="Calculation 8 3 3 8" xfId="19354"/>
    <cellStyle name="Calculation 8 3 3 8 2" xfId="41404"/>
    <cellStyle name="Calculation 8 3 3 9" xfId="31829"/>
    <cellStyle name="Calculation 8 3 4" xfId="12481"/>
    <cellStyle name="Calculation 8 3 4 2" xfId="24296"/>
    <cellStyle name="Calculation 8 3 4 2 2" xfId="44123"/>
    <cellStyle name="Calculation 8 3 4 3" xfId="34532"/>
    <cellStyle name="Calculation 8 3 5" xfId="10707"/>
    <cellStyle name="Calculation 8 3 5 2" xfId="22578"/>
    <cellStyle name="Calculation 8 3 5 2 2" xfId="42409"/>
    <cellStyle name="Calculation 8 3 5 3" xfId="32762"/>
    <cellStyle name="Calculation 8 3 6" xfId="12258"/>
    <cellStyle name="Calculation 8 3 6 2" xfId="24078"/>
    <cellStyle name="Calculation 8 3 6 2 2" xfId="43905"/>
    <cellStyle name="Calculation 8 3 6 3" xfId="34309"/>
    <cellStyle name="Calculation 8 3 7" xfId="10912"/>
    <cellStyle name="Calculation 8 3 7 2" xfId="22783"/>
    <cellStyle name="Calculation 8 3 7 2 2" xfId="42614"/>
    <cellStyle name="Calculation 8 3 7 3" xfId="32967"/>
    <cellStyle name="Calculation 8 3 8" xfId="11819"/>
    <cellStyle name="Calculation 8 3 8 2" xfId="23661"/>
    <cellStyle name="Calculation 8 3 8 2 2" xfId="43489"/>
    <cellStyle name="Calculation 8 3 8 3" xfId="33871"/>
    <cellStyle name="Calculation 8 3 9" xfId="11277"/>
    <cellStyle name="Calculation 8 3 9 2" xfId="23145"/>
    <cellStyle name="Calculation 8 3 9 2 2" xfId="42975"/>
    <cellStyle name="Calculation 8 3 9 3" xfId="33331"/>
    <cellStyle name="Calculation 8 4" xfId="7946"/>
    <cellStyle name="Calculation 8 4 2" xfId="12975"/>
    <cellStyle name="Calculation 8 4 2 2" xfId="24770"/>
    <cellStyle name="Calculation 8 4 2 2 2" xfId="44597"/>
    <cellStyle name="Calculation 8 4 2 3" xfId="35026"/>
    <cellStyle name="Calculation 8 4 3" xfId="10317"/>
    <cellStyle name="Calculation 8 4 3 2" xfId="22191"/>
    <cellStyle name="Calculation 8 4 3 2 2" xfId="42022"/>
    <cellStyle name="Calculation 8 4 3 3" xfId="32372"/>
    <cellStyle name="Calculation 8 4 4" xfId="12292"/>
    <cellStyle name="Calculation 8 4 4 2" xfId="24112"/>
    <cellStyle name="Calculation 8 4 4 2 2" xfId="43939"/>
    <cellStyle name="Calculation 8 4 4 3" xfId="34343"/>
    <cellStyle name="Calculation 8 4 5" xfId="10881"/>
    <cellStyle name="Calculation 8 4 5 2" xfId="22752"/>
    <cellStyle name="Calculation 8 4 5 2 2" xfId="42583"/>
    <cellStyle name="Calculation 8 4 5 3" xfId="32936"/>
    <cellStyle name="Calculation 8 4 6" xfId="11824"/>
    <cellStyle name="Calculation 8 4 6 2" xfId="23666"/>
    <cellStyle name="Calculation 8 4 6 2 2" xfId="43494"/>
    <cellStyle name="Calculation 8 4 6 3" xfId="33876"/>
    <cellStyle name="Calculation 8 4 7" xfId="11274"/>
    <cellStyle name="Calculation 8 4 7 2" xfId="23142"/>
    <cellStyle name="Calculation 8 4 7 2 2" xfId="42972"/>
    <cellStyle name="Calculation 8 4 7 3" xfId="33328"/>
    <cellStyle name="Calculation 8 4 8" xfId="12211"/>
    <cellStyle name="Calculation 8 4 8 2" xfId="34262"/>
    <cellStyle name="Calculation 8 4 9" xfId="31110"/>
    <cellStyle name="Calculation 8 5" xfId="8049"/>
    <cellStyle name="Calculation 8 5 2" xfId="13044"/>
    <cellStyle name="Calculation 8 5 2 2" xfId="24837"/>
    <cellStyle name="Calculation 8 5 2 2 2" xfId="44663"/>
    <cellStyle name="Calculation 8 5 2 3" xfId="35094"/>
    <cellStyle name="Calculation 8 5 3" xfId="10255"/>
    <cellStyle name="Calculation 8 5 3 2" xfId="22129"/>
    <cellStyle name="Calculation 8 5 3 2 2" xfId="41961"/>
    <cellStyle name="Calculation 8 5 3 3" xfId="32311"/>
    <cellStyle name="Calculation 8 5 4" xfId="13856"/>
    <cellStyle name="Calculation 8 5 4 2" xfId="25630"/>
    <cellStyle name="Calculation 8 5 4 2 2" xfId="45456"/>
    <cellStyle name="Calculation 8 5 4 3" xfId="35906"/>
    <cellStyle name="Calculation 8 5 5" xfId="14822"/>
    <cellStyle name="Calculation 8 5 5 2" xfId="26592"/>
    <cellStyle name="Calculation 8 5 5 2 2" xfId="46418"/>
    <cellStyle name="Calculation 8 5 5 3" xfId="36872"/>
    <cellStyle name="Calculation 8 5 6" xfId="15774"/>
    <cellStyle name="Calculation 8 5 6 2" xfId="27524"/>
    <cellStyle name="Calculation 8 5 6 2 2" xfId="47350"/>
    <cellStyle name="Calculation 8 5 6 3" xfId="37824"/>
    <cellStyle name="Calculation 8 5 7" xfId="16659"/>
    <cellStyle name="Calculation 8 5 7 2" xfId="28405"/>
    <cellStyle name="Calculation 8 5 7 2 2" xfId="48231"/>
    <cellStyle name="Calculation 8 5 7 3" xfId="38709"/>
    <cellStyle name="Calculation 8 5 8" xfId="17527"/>
    <cellStyle name="Calculation 8 5 8 2" xfId="39577"/>
    <cellStyle name="Calculation 8 5 9" xfId="31163"/>
    <cellStyle name="Calculation 8 6" xfId="10360"/>
    <cellStyle name="Calculation 8 6 2" xfId="22234"/>
    <cellStyle name="Calculation 8 6 2 2" xfId="42065"/>
    <cellStyle name="Calculation 8 6 3" xfId="32415"/>
    <cellStyle name="Calculation 8 7" xfId="13844"/>
    <cellStyle name="Calculation 8 7 2" xfId="25619"/>
    <cellStyle name="Calculation 8 7 2 2" xfId="45445"/>
    <cellStyle name="Calculation 8 7 3" xfId="35894"/>
    <cellStyle name="Calculation 8 8" xfId="14812"/>
    <cellStyle name="Calculation 8 8 2" xfId="26582"/>
    <cellStyle name="Calculation 8 8 2 2" xfId="46408"/>
    <cellStyle name="Calculation 8 8 3" xfId="36862"/>
    <cellStyle name="Calculation 8 9" xfId="15764"/>
    <cellStyle name="Calculation 8 9 2" xfId="27514"/>
    <cellStyle name="Calculation 8 9 2 2" xfId="47340"/>
    <cellStyle name="Calculation 8 9 3" xfId="37814"/>
    <cellStyle name="Calculation 9" xfId="979"/>
    <cellStyle name="Calculation 9 10" xfId="10418"/>
    <cellStyle name="Calculation 9 10 2" xfId="22292"/>
    <cellStyle name="Calculation 9 10 2 2" xfId="42123"/>
    <cellStyle name="Calculation 9 10 3" xfId="32473"/>
    <cellStyle name="Calculation 9 11" xfId="13209"/>
    <cellStyle name="Calculation 9 11 2" xfId="25000"/>
    <cellStyle name="Calculation 9 11 2 2" xfId="44826"/>
    <cellStyle name="Calculation 9 11 3" xfId="35259"/>
    <cellStyle name="Calculation 9 12" xfId="10112"/>
    <cellStyle name="Calculation 9 12 2" xfId="21987"/>
    <cellStyle name="Calculation 9 12 2 2" xfId="41819"/>
    <cellStyle name="Calculation 9 12 3" xfId="32168"/>
    <cellStyle name="Calculation 9 13" xfId="30565"/>
    <cellStyle name="Calculation 9 2" xfId="7015"/>
    <cellStyle name="Calculation 9 2 10" xfId="11449"/>
    <cellStyle name="Calculation 9 2 10 2" xfId="23310"/>
    <cellStyle name="Calculation 9 2 10 2 2" xfId="43139"/>
    <cellStyle name="Calculation 9 2 10 3" xfId="33502"/>
    <cellStyle name="Calculation 9 2 11" xfId="12457"/>
    <cellStyle name="Calculation 9 2 11 2" xfId="24273"/>
    <cellStyle name="Calculation 9 2 11 2 2" xfId="44100"/>
    <cellStyle name="Calculation 9 2 11 3" xfId="34508"/>
    <cellStyle name="Calculation 9 2 12" xfId="30767"/>
    <cellStyle name="Calculation 9 2 2" xfId="7391"/>
    <cellStyle name="Calculation 9 2 2 10" xfId="17510"/>
    <cellStyle name="Calculation 9 2 2 10 2" xfId="29252"/>
    <cellStyle name="Calculation 9 2 2 10 2 2" xfId="49078"/>
    <cellStyle name="Calculation 9 2 2 10 3" xfId="39560"/>
    <cellStyle name="Calculation 9 2 2 11" xfId="30992"/>
    <cellStyle name="Calculation 9 2 2 2" xfId="9034"/>
    <cellStyle name="Calculation 9 2 2 2 2" xfId="13686"/>
    <cellStyle name="Calculation 9 2 2 2 2 2" xfId="25468"/>
    <cellStyle name="Calculation 9 2 2 2 2 2 2" xfId="45294"/>
    <cellStyle name="Calculation 9 2 2 2 2 3" xfId="35736"/>
    <cellStyle name="Calculation 9 2 2 2 3" xfId="14690"/>
    <cellStyle name="Calculation 9 2 2 2 3 2" xfId="26461"/>
    <cellStyle name="Calculation 9 2 2 2 3 2 2" xfId="46287"/>
    <cellStyle name="Calculation 9 2 2 2 3 3" xfId="36740"/>
    <cellStyle name="Calculation 9 2 2 2 4" xfId="15648"/>
    <cellStyle name="Calculation 9 2 2 2 4 2" xfId="27407"/>
    <cellStyle name="Calculation 9 2 2 2 4 2 2" xfId="47233"/>
    <cellStyle name="Calculation 9 2 2 2 4 3" xfId="37698"/>
    <cellStyle name="Calculation 9 2 2 2 5" xfId="16573"/>
    <cellStyle name="Calculation 9 2 2 2 5 2" xfId="28319"/>
    <cellStyle name="Calculation 9 2 2 2 5 2 2" xfId="48145"/>
    <cellStyle name="Calculation 9 2 2 2 5 3" xfId="38623"/>
    <cellStyle name="Calculation 9 2 2 2 6" xfId="17444"/>
    <cellStyle name="Calculation 9 2 2 2 6 2" xfId="29186"/>
    <cellStyle name="Calculation 9 2 2 2 6 2 2" xfId="49012"/>
    <cellStyle name="Calculation 9 2 2 2 6 3" xfId="39494"/>
    <cellStyle name="Calculation 9 2 2 2 7" xfId="18290"/>
    <cellStyle name="Calculation 9 2 2 2 7 2" xfId="30010"/>
    <cellStyle name="Calculation 9 2 2 2 7 2 2" xfId="49836"/>
    <cellStyle name="Calculation 9 2 2 2 7 3" xfId="40340"/>
    <cellStyle name="Calculation 9 2 2 2 8" xfId="19054"/>
    <cellStyle name="Calculation 9 2 2 2 8 2" xfId="41104"/>
    <cellStyle name="Calculation 9 2 2 2 9" xfId="31526"/>
    <cellStyle name="Calculation 9 2 2 3" xfId="9880"/>
    <cellStyle name="Calculation 9 2 2 3 2" xfId="14285"/>
    <cellStyle name="Calculation 9 2 2 3 2 2" xfId="26057"/>
    <cellStyle name="Calculation 9 2 2 3 2 2 2" xfId="45883"/>
    <cellStyle name="Calculation 9 2 2 3 2 3" xfId="36335"/>
    <cellStyle name="Calculation 9 2 2 3 3" xfId="15245"/>
    <cellStyle name="Calculation 9 2 2 3 3 2" xfId="27015"/>
    <cellStyle name="Calculation 9 2 2 3 3 2 2" xfId="46841"/>
    <cellStyle name="Calculation 9 2 2 3 3 3" xfId="37295"/>
    <cellStyle name="Calculation 9 2 2 3 4" xfId="16197"/>
    <cellStyle name="Calculation 9 2 2 3 4 2" xfId="27943"/>
    <cellStyle name="Calculation 9 2 2 3 4 2 2" xfId="47769"/>
    <cellStyle name="Calculation 9 2 2 3 4 3" xfId="38247"/>
    <cellStyle name="Calculation 9 2 2 3 5" xfId="17071"/>
    <cellStyle name="Calculation 9 2 2 3 5 2" xfId="28817"/>
    <cellStyle name="Calculation 9 2 2 3 5 2 2" xfId="48643"/>
    <cellStyle name="Calculation 9 2 2 3 5 3" xfId="39121"/>
    <cellStyle name="Calculation 9 2 2 3 6" xfId="17936"/>
    <cellStyle name="Calculation 9 2 2 3 6 2" xfId="29656"/>
    <cellStyle name="Calculation 9 2 2 3 6 2 2" xfId="49482"/>
    <cellStyle name="Calculation 9 2 2 3 6 3" xfId="39986"/>
    <cellStyle name="Calculation 9 2 2 3 7" xfId="18712"/>
    <cellStyle name="Calculation 9 2 2 3 7 2" xfId="30432"/>
    <cellStyle name="Calculation 9 2 2 3 7 2 2" xfId="50258"/>
    <cellStyle name="Calculation 9 2 2 3 7 3" xfId="40762"/>
    <cellStyle name="Calculation 9 2 2 3 8" xfId="19469"/>
    <cellStyle name="Calculation 9 2 2 3 8 2" xfId="41519"/>
    <cellStyle name="Calculation 9 2 2 3 9" xfId="31944"/>
    <cellStyle name="Calculation 9 2 2 4" xfId="12658"/>
    <cellStyle name="Calculation 9 2 2 4 2" xfId="24471"/>
    <cellStyle name="Calculation 9 2 2 4 2 2" xfId="44298"/>
    <cellStyle name="Calculation 9 2 2 4 3" xfId="34709"/>
    <cellStyle name="Calculation 9 2 2 5" xfId="10541"/>
    <cellStyle name="Calculation 9 2 2 5 2" xfId="22412"/>
    <cellStyle name="Calculation 9 2 2 5 2 2" xfId="42243"/>
    <cellStyle name="Calculation 9 2 2 5 3" xfId="32596"/>
    <cellStyle name="Calculation 9 2 2 6" xfId="13818"/>
    <cellStyle name="Calculation 9 2 2 6 2" xfId="25593"/>
    <cellStyle name="Calculation 9 2 2 6 2 2" xfId="45419"/>
    <cellStyle name="Calculation 9 2 2 6 3" xfId="35868"/>
    <cellStyle name="Calculation 9 2 2 7" xfId="14794"/>
    <cellStyle name="Calculation 9 2 2 7 2" xfId="26564"/>
    <cellStyle name="Calculation 9 2 2 7 2 2" xfId="46390"/>
    <cellStyle name="Calculation 9 2 2 7 3" xfId="36844"/>
    <cellStyle name="Calculation 9 2 2 8" xfId="15746"/>
    <cellStyle name="Calculation 9 2 2 8 2" xfId="27500"/>
    <cellStyle name="Calculation 9 2 2 8 2 2" xfId="47326"/>
    <cellStyle name="Calculation 9 2 2 8 3" xfId="37796"/>
    <cellStyle name="Calculation 9 2 2 9" xfId="16641"/>
    <cellStyle name="Calculation 9 2 2 9 2" xfId="28387"/>
    <cellStyle name="Calculation 9 2 2 9 2 2" xfId="48213"/>
    <cellStyle name="Calculation 9 2 2 9 3" xfId="38691"/>
    <cellStyle name="Calculation 9 2 3" xfId="8660"/>
    <cellStyle name="Calculation 9 2 3 2" xfId="13402"/>
    <cellStyle name="Calculation 9 2 3 2 2" xfId="25187"/>
    <cellStyle name="Calculation 9 2 3 2 2 2" xfId="45013"/>
    <cellStyle name="Calculation 9 2 3 2 3" xfId="35452"/>
    <cellStyle name="Calculation 9 2 3 3" xfId="14422"/>
    <cellStyle name="Calculation 9 2 3 3 2" xfId="26194"/>
    <cellStyle name="Calculation 9 2 3 3 2 2" xfId="46020"/>
    <cellStyle name="Calculation 9 2 3 3 3" xfId="36472"/>
    <cellStyle name="Calculation 9 2 3 4" xfId="15382"/>
    <cellStyle name="Calculation 9 2 3 4 2" xfId="27150"/>
    <cellStyle name="Calculation 9 2 3 4 2 2" xfId="46976"/>
    <cellStyle name="Calculation 9 2 3 4 3" xfId="37432"/>
    <cellStyle name="Calculation 9 2 3 5" xfId="16331"/>
    <cellStyle name="Calculation 9 2 3 5 2" xfId="28077"/>
    <cellStyle name="Calculation 9 2 3 5 2 2" xfId="47903"/>
    <cellStyle name="Calculation 9 2 3 5 3" xfId="38381"/>
    <cellStyle name="Calculation 9 2 3 6" xfId="17204"/>
    <cellStyle name="Calculation 9 2 3 6 2" xfId="28950"/>
    <cellStyle name="Calculation 9 2 3 6 2 2" xfId="48776"/>
    <cellStyle name="Calculation 9 2 3 6 3" xfId="39254"/>
    <cellStyle name="Calculation 9 2 3 7" xfId="18069"/>
    <cellStyle name="Calculation 9 2 3 7 2" xfId="29789"/>
    <cellStyle name="Calculation 9 2 3 7 2 2" xfId="49615"/>
    <cellStyle name="Calculation 9 2 3 7 3" xfId="40119"/>
    <cellStyle name="Calculation 9 2 3 8" xfId="18845"/>
    <cellStyle name="Calculation 9 2 3 8 2" xfId="40895"/>
    <cellStyle name="Calculation 9 2 3 9" xfId="31301"/>
    <cellStyle name="Calculation 9 2 4" xfId="9671"/>
    <cellStyle name="Calculation 9 2 4 2" xfId="14076"/>
    <cellStyle name="Calculation 9 2 4 2 2" xfId="25848"/>
    <cellStyle name="Calculation 9 2 4 2 2 2" xfId="45674"/>
    <cellStyle name="Calculation 9 2 4 2 3" xfId="36126"/>
    <cellStyle name="Calculation 9 2 4 3" xfId="15036"/>
    <cellStyle name="Calculation 9 2 4 3 2" xfId="26806"/>
    <cellStyle name="Calculation 9 2 4 3 2 2" xfId="46632"/>
    <cellStyle name="Calculation 9 2 4 3 3" xfId="37086"/>
    <cellStyle name="Calculation 9 2 4 4" xfId="15988"/>
    <cellStyle name="Calculation 9 2 4 4 2" xfId="27734"/>
    <cellStyle name="Calculation 9 2 4 4 2 2" xfId="47560"/>
    <cellStyle name="Calculation 9 2 4 4 3" xfId="38038"/>
    <cellStyle name="Calculation 9 2 4 5" xfId="16862"/>
    <cellStyle name="Calculation 9 2 4 5 2" xfId="28608"/>
    <cellStyle name="Calculation 9 2 4 5 2 2" xfId="48434"/>
    <cellStyle name="Calculation 9 2 4 5 3" xfId="38912"/>
    <cellStyle name="Calculation 9 2 4 6" xfId="17727"/>
    <cellStyle name="Calculation 9 2 4 6 2" xfId="29447"/>
    <cellStyle name="Calculation 9 2 4 6 2 2" xfId="49273"/>
    <cellStyle name="Calculation 9 2 4 6 3" xfId="39777"/>
    <cellStyle name="Calculation 9 2 4 7" xfId="18503"/>
    <cellStyle name="Calculation 9 2 4 7 2" xfId="30223"/>
    <cellStyle name="Calculation 9 2 4 7 2 2" xfId="50049"/>
    <cellStyle name="Calculation 9 2 4 7 3" xfId="40553"/>
    <cellStyle name="Calculation 9 2 4 8" xfId="19260"/>
    <cellStyle name="Calculation 9 2 4 8 2" xfId="41310"/>
    <cellStyle name="Calculation 9 2 4 9" xfId="31735"/>
    <cellStyle name="Calculation 9 2 5" xfId="12373"/>
    <cellStyle name="Calculation 9 2 5 2" xfId="24189"/>
    <cellStyle name="Calculation 9 2 5 2 2" xfId="44016"/>
    <cellStyle name="Calculation 9 2 5 3" xfId="34424"/>
    <cellStyle name="Calculation 9 2 6" xfId="10810"/>
    <cellStyle name="Calculation 9 2 6 2" xfId="22681"/>
    <cellStyle name="Calculation 9 2 6 2 2" xfId="42512"/>
    <cellStyle name="Calculation 9 2 6 3" xfId="32865"/>
    <cellStyle name="Calculation 9 2 7" xfId="11834"/>
    <cellStyle name="Calculation 9 2 7 2" xfId="23675"/>
    <cellStyle name="Calculation 9 2 7 2 2" xfId="43503"/>
    <cellStyle name="Calculation 9 2 7 3" xfId="33886"/>
    <cellStyle name="Calculation 9 2 8" xfId="11265"/>
    <cellStyle name="Calculation 9 2 8 2" xfId="23133"/>
    <cellStyle name="Calculation 9 2 8 2 2" xfId="42963"/>
    <cellStyle name="Calculation 9 2 8 3" xfId="33319"/>
    <cellStyle name="Calculation 9 2 9" xfId="11597"/>
    <cellStyle name="Calculation 9 2 9 2" xfId="23454"/>
    <cellStyle name="Calculation 9 2 9 2 2" xfId="43283"/>
    <cellStyle name="Calculation 9 2 9 3" xfId="33650"/>
    <cellStyle name="Calculation 9 3" xfId="7143"/>
    <cellStyle name="Calculation 9 3 10" xfId="15751"/>
    <cellStyle name="Calculation 9 3 10 2" xfId="27505"/>
    <cellStyle name="Calculation 9 3 10 2 2" xfId="47331"/>
    <cellStyle name="Calculation 9 3 10 3" xfId="37801"/>
    <cellStyle name="Calculation 9 3 11" xfId="30864"/>
    <cellStyle name="Calculation 9 3 2" xfId="8786"/>
    <cellStyle name="Calculation 9 3 2 2" xfId="13509"/>
    <cellStyle name="Calculation 9 3 2 2 2" xfId="25291"/>
    <cellStyle name="Calculation 9 3 2 2 2 2" xfId="45117"/>
    <cellStyle name="Calculation 9 3 2 2 3" xfId="35559"/>
    <cellStyle name="Calculation 9 3 2 3" xfId="14523"/>
    <cellStyle name="Calculation 9 3 2 3 2" xfId="26295"/>
    <cellStyle name="Calculation 9 3 2 3 2 2" xfId="46121"/>
    <cellStyle name="Calculation 9 3 2 3 3" xfId="36573"/>
    <cellStyle name="Calculation 9 3 2 4" xfId="15483"/>
    <cellStyle name="Calculation 9 3 2 4 2" xfId="27251"/>
    <cellStyle name="Calculation 9 3 2 4 2 2" xfId="47077"/>
    <cellStyle name="Calculation 9 3 2 4 3" xfId="37533"/>
    <cellStyle name="Calculation 9 3 2 5" xfId="16427"/>
    <cellStyle name="Calculation 9 3 2 5 2" xfId="28173"/>
    <cellStyle name="Calculation 9 3 2 5 2 2" xfId="47999"/>
    <cellStyle name="Calculation 9 3 2 5 3" xfId="38477"/>
    <cellStyle name="Calculation 9 3 2 6" xfId="17300"/>
    <cellStyle name="Calculation 9 3 2 6 2" xfId="29046"/>
    <cellStyle name="Calculation 9 3 2 6 2 2" xfId="48872"/>
    <cellStyle name="Calculation 9 3 2 6 3" xfId="39350"/>
    <cellStyle name="Calculation 9 3 2 7" xfId="18165"/>
    <cellStyle name="Calculation 9 3 2 7 2" xfId="29885"/>
    <cellStyle name="Calculation 9 3 2 7 2 2" xfId="49711"/>
    <cellStyle name="Calculation 9 3 2 7 3" xfId="40215"/>
    <cellStyle name="Calculation 9 3 2 8" xfId="18940"/>
    <cellStyle name="Calculation 9 3 2 8 2" xfId="40990"/>
    <cellStyle name="Calculation 9 3 2 9" xfId="31398"/>
    <cellStyle name="Calculation 9 3 3" xfId="9766"/>
    <cellStyle name="Calculation 9 3 3 2" xfId="14171"/>
    <cellStyle name="Calculation 9 3 3 2 2" xfId="25943"/>
    <cellStyle name="Calculation 9 3 3 2 2 2" xfId="45769"/>
    <cellStyle name="Calculation 9 3 3 2 3" xfId="36221"/>
    <cellStyle name="Calculation 9 3 3 3" xfId="15131"/>
    <cellStyle name="Calculation 9 3 3 3 2" xfId="26901"/>
    <cellStyle name="Calculation 9 3 3 3 2 2" xfId="46727"/>
    <cellStyle name="Calculation 9 3 3 3 3" xfId="37181"/>
    <cellStyle name="Calculation 9 3 3 4" xfId="16083"/>
    <cellStyle name="Calculation 9 3 3 4 2" xfId="27829"/>
    <cellStyle name="Calculation 9 3 3 4 2 2" xfId="47655"/>
    <cellStyle name="Calculation 9 3 3 4 3" xfId="38133"/>
    <cellStyle name="Calculation 9 3 3 5" xfId="16957"/>
    <cellStyle name="Calculation 9 3 3 5 2" xfId="28703"/>
    <cellStyle name="Calculation 9 3 3 5 2 2" xfId="48529"/>
    <cellStyle name="Calculation 9 3 3 5 3" xfId="39007"/>
    <cellStyle name="Calculation 9 3 3 6" xfId="17822"/>
    <cellStyle name="Calculation 9 3 3 6 2" xfId="29542"/>
    <cellStyle name="Calculation 9 3 3 6 2 2" xfId="49368"/>
    <cellStyle name="Calculation 9 3 3 6 3" xfId="39872"/>
    <cellStyle name="Calculation 9 3 3 7" xfId="18598"/>
    <cellStyle name="Calculation 9 3 3 7 2" xfId="30318"/>
    <cellStyle name="Calculation 9 3 3 7 2 2" xfId="50144"/>
    <cellStyle name="Calculation 9 3 3 7 3" xfId="40648"/>
    <cellStyle name="Calculation 9 3 3 8" xfId="19355"/>
    <cellStyle name="Calculation 9 3 3 8 2" xfId="41405"/>
    <cellStyle name="Calculation 9 3 3 9" xfId="31830"/>
    <cellStyle name="Calculation 9 3 4" xfId="12482"/>
    <cellStyle name="Calculation 9 3 4 2" xfId="24297"/>
    <cellStyle name="Calculation 9 3 4 2 2" xfId="44124"/>
    <cellStyle name="Calculation 9 3 4 3" xfId="34533"/>
    <cellStyle name="Calculation 9 3 5" xfId="10706"/>
    <cellStyle name="Calculation 9 3 5 2" xfId="22577"/>
    <cellStyle name="Calculation 9 3 5 2 2" xfId="42408"/>
    <cellStyle name="Calculation 9 3 5 3" xfId="32761"/>
    <cellStyle name="Calculation 9 3 6" xfId="12772"/>
    <cellStyle name="Calculation 9 3 6 2" xfId="24580"/>
    <cellStyle name="Calculation 9 3 6 2 2" xfId="44407"/>
    <cellStyle name="Calculation 9 3 6 3" xfId="34823"/>
    <cellStyle name="Calculation 9 3 7" xfId="10451"/>
    <cellStyle name="Calculation 9 3 7 2" xfId="22325"/>
    <cellStyle name="Calculation 9 3 7 2 2" xfId="42156"/>
    <cellStyle name="Calculation 9 3 7 3" xfId="32506"/>
    <cellStyle name="Calculation 9 3 8" xfId="13828"/>
    <cellStyle name="Calculation 9 3 8 2" xfId="25603"/>
    <cellStyle name="Calculation 9 3 8 2 2" xfId="45429"/>
    <cellStyle name="Calculation 9 3 8 3" xfId="35878"/>
    <cellStyle name="Calculation 9 3 9" xfId="14799"/>
    <cellStyle name="Calculation 9 3 9 2" xfId="26569"/>
    <cellStyle name="Calculation 9 3 9 2 2" xfId="46395"/>
    <cellStyle name="Calculation 9 3 9 3" xfId="36849"/>
    <cellStyle name="Calculation 9 4" xfId="7947"/>
    <cellStyle name="Calculation 9 4 2" xfId="12976"/>
    <cellStyle name="Calculation 9 4 2 2" xfId="24771"/>
    <cellStyle name="Calculation 9 4 2 2 2" xfId="44598"/>
    <cellStyle name="Calculation 9 4 2 3" xfId="35027"/>
    <cellStyle name="Calculation 9 4 3" xfId="10316"/>
    <cellStyle name="Calculation 9 4 3 2" xfId="22190"/>
    <cellStyle name="Calculation 9 4 3 2 2" xfId="42021"/>
    <cellStyle name="Calculation 9 4 3 3" xfId="32371"/>
    <cellStyle name="Calculation 9 4 4" xfId="12459"/>
    <cellStyle name="Calculation 9 4 4 2" xfId="24275"/>
    <cellStyle name="Calculation 9 4 4 2 2" xfId="44102"/>
    <cellStyle name="Calculation 9 4 4 3" xfId="34510"/>
    <cellStyle name="Calculation 9 4 5" xfId="10728"/>
    <cellStyle name="Calculation 9 4 5 2" xfId="22599"/>
    <cellStyle name="Calculation 9 4 5 2 2" xfId="42430"/>
    <cellStyle name="Calculation 9 4 5 3" xfId="32783"/>
    <cellStyle name="Calculation 9 4 6" xfId="12252"/>
    <cellStyle name="Calculation 9 4 6 2" xfId="24072"/>
    <cellStyle name="Calculation 9 4 6 2 2" xfId="43899"/>
    <cellStyle name="Calculation 9 4 6 3" xfId="34303"/>
    <cellStyle name="Calculation 9 4 7" xfId="10918"/>
    <cellStyle name="Calculation 9 4 7 2" xfId="22789"/>
    <cellStyle name="Calculation 9 4 7 2 2" xfId="42620"/>
    <cellStyle name="Calculation 9 4 7 3" xfId="32973"/>
    <cellStyle name="Calculation 9 4 8" xfId="11814"/>
    <cellStyle name="Calculation 9 4 8 2" xfId="33866"/>
    <cellStyle name="Calculation 9 4 9" xfId="31111"/>
    <cellStyle name="Calculation 9 5" xfId="8048"/>
    <cellStyle name="Calculation 9 5 2" xfId="13043"/>
    <cellStyle name="Calculation 9 5 2 2" xfId="24836"/>
    <cellStyle name="Calculation 9 5 2 2 2" xfId="44662"/>
    <cellStyle name="Calculation 9 5 2 3" xfId="35093"/>
    <cellStyle name="Calculation 9 5 3" xfId="10256"/>
    <cellStyle name="Calculation 9 5 3 2" xfId="22130"/>
    <cellStyle name="Calculation 9 5 3 2 2" xfId="41962"/>
    <cellStyle name="Calculation 9 5 3 3" xfId="32312"/>
    <cellStyle name="Calculation 9 5 4" xfId="12836"/>
    <cellStyle name="Calculation 9 5 4 2" xfId="24639"/>
    <cellStyle name="Calculation 9 5 4 2 2" xfId="44466"/>
    <cellStyle name="Calculation 9 5 4 3" xfId="34887"/>
    <cellStyle name="Calculation 9 5 5" xfId="10401"/>
    <cellStyle name="Calculation 9 5 5 2" xfId="22275"/>
    <cellStyle name="Calculation 9 5 5 2 2" xfId="42106"/>
    <cellStyle name="Calculation 9 5 5 3" xfId="32456"/>
    <cellStyle name="Calculation 9 5 6" xfId="13320"/>
    <cellStyle name="Calculation 9 5 6 2" xfId="25107"/>
    <cellStyle name="Calculation 9 5 6 2 2" xfId="44933"/>
    <cellStyle name="Calculation 9 5 6 3" xfId="35370"/>
    <cellStyle name="Calculation 9 5 7" xfId="10033"/>
    <cellStyle name="Calculation 9 5 7 2" xfId="21908"/>
    <cellStyle name="Calculation 9 5 7 2 2" xfId="41740"/>
    <cellStyle name="Calculation 9 5 7 3" xfId="32089"/>
    <cellStyle name="Calculation 9 5 8" xfId="12047"/>
    <cellStyle name="Calculation 9 5 8 2" xfId="34099"/>
    <cellStyle name="Calculation 9 5 9" xfId="31162"/>
    <cellStyle name="Calculation 9 6" xfId="10361"/>
    <cellStyle name="Calculation 9 6 2" xfId="22235"/>
    <cellStyle name="Calculation 9 6 2 2" xfId="42066"/>
    <cellStyle name="Calculation 9 6 3" xfId="32416"/>
    <cellStyle name="Calculation 9 7" xfId="12824"/>
    <cellStyle name="Calculation 9 7 2" xfId="24628"/>
    <cellStyle name="Calculation 9 7 2 2" xfId="44455"/>
    <cellStyle name="Calculation 9 7 3" xfId="34875"/>
    <cellStyle name="Calculation 9 8" xfId="10411"/>
    <cellStyle name="Calculation 9 8 2" xfId="22285"/>
    <cellStyle name="Calculation 9 8 2 2" xfId="42116"/>
    <cellStyle name="Calculation 9 8 3" xfId="32466"/>
    <cellStyle name="Calculation 9 9" xfId="12816"/>
    <cellStyle name="Calculation 9 9 2" xfId="24620"/>
    <cellStyle name="Calculation 9 9 2 2" xfId="44447"/>
    <cellStyle name="Calculation 9 9 3" xfId="34867"/>
    <cellStyle name="Check Cell 10" xfId="980"/>
    <cellStyle name="Check Cell 11" xfId="981"/>
    <cellStyle name="Check Cell 12" xfId="982"/>
    <cellStyle name="Check Cell 13" xfId="983"/>
    <cellStyle name="Check Cell 14" xfId="984"/>
    <cellStyle name="Check Cell 15" xfId="985"/>
    <cellStyle name="Check Cell 16" xfId="986"/>
    <cellStyle name="Check Cell 17" xfId="987"/>
    <cellStyle name="Check Cell 18" xfId="988"/>
    <cellStyle name="Check Cell 18 2" xfId="989"/>
    <cellStyle name="Check Cell 19" xfId="990"/>
    <cellStyle name="Check Cell 19 2" xfId="991"/>
    <cellStyle name="Check Cell 2" xfId="189"/>
    <cellStyle name="Check Cell 2 2" xfId="992"/>
    <cellStyle name="Check Cell 2 2 2" xfId="6642"/>
    <cellStyle name="Check Cell 3" xfId="993"/>
    <cellStyle name="Check Cell 4" xfId="994"/>
    <cellStyle name="Check Cell 5" xfId="995"/>
    <cellStyle name="Check Cell 6" xfId="996"/>
    <cellStyle name="Check Cell 7" xfId="997"/>
    <cellStyle name="Check Cell 8" xfId="998"/>
    <cellStyle name="Check Cell 9" xfId="999"/>
    <cellStyle name="Comma" xfId="20" builtinId="3"/>
    <cellStyle name="Comma 10" xfId="30535"/>
    <cellStyle name="Comma 11" xfId="5"/>
    <cellStyle name="Comma 11 2" xfId="260"/>
    <cellStyle name="Comma 2" xfId="11"/>
    <cellStyle name="Comma 2 10" xfId="157"/>
    <cellStyle name="Comma 2 11" xfId="149"/>
    <cellStyle name="Comma 2 2" xfId="299"/>
    <cellStyle name="Comma 2 2 2" xfId="6644"/>
    <cellStyle name="Comma 2 2 2 2" xfId="7356"/>
    <cellStyle name="Comma 2 2 2 2 2" xfId="8999"/>
    <cellStyle name="Comma 2 2 2 2 2 2" xfId="21404"/>
    <cellStyle name="Comma 2 2 2 2 2 2 2" xfId="41683"/>
    <cellStyle name="Comma 2 2 2 2 2 3" xfId="31503"/>
    <cellStyle name="Comma 2 2 2 2 3" xfId="20267"/>
    <cellStyle name="Comma 2 2 2 2 3 2" xfId="41646"/>
    <cellStyle name="Comma 2 2 2 2 4" xfId="30969"/>
    <cellStyle name="Comma 2 2 2 3" xfId="8326"/>
    <cellStyle name="Comma 2 2 2 3 2" xfId="20961"/>
    <cellStyle name="Comma 2 2 2 3 2 2" xfId="41665"/>
    <cellStyle name="Comma 2 2 2 3 3" xfId="31257"/>
    <cellStyle name="Comma 2 2 2 4" xfId="19824"/>
    <cellStyle name="Comma 2 2 2 4 2" xfId="41628"/>
    <cellStyle name="Comma 2 2 2 5" xfId="30721"/>
    <cellStyle name="Comma 2 2 3" xfId="7144"/>
    <cellStyle name="Comma 2 2 3 2" xfId="8787"/>
    <cellStyle name="Comma 2 2 3 2 2" xfId="21285"/>
    <cellStyle name="Comma 2 2 3 2 2 2" xfId="41672"/>
    <cellStyle name="Comma 2 2 3 2 3" xfId="31399"/>
    <cellStyle name="Comma 2 2 3 3" xfId="20148"/>
    <cellStyle name="Comma 2 2 3 3 2" xfId="41635"/>
    <cellStyle name="Comma 2 2 3 4" xfId="30865"/>
    <cellStyle name="Comma 2 2 4" xfId="7925"/>
    <cellStyle name="Comma 2 2 4 2" xfId="20717"/>
    <cellStyle name="Comma 2 2 4 2 2" xfId="41653"/>
    <cellStyle name="Comma 2 2 4 3" xfId="31090"/>
    <cellStyle name="Comma 2 2 5" xfId="19579"/>
    <cellStyle name="Comma 2 2 5 2" xfId="41615"/>
    <cellStyle name="Comma 2 2 6" xfId="30543"/>
    <cellStyle name="Comma 2 3" xfId="6643"/>
    <cellStyle name="Comma 2 3 2" xfId="7357"/>
    <cellStyle name="Comma 2 3 2 2" xfId="9000"/>
    <cellStyle name="Comma 2 3 2 2 2" xfId="21405"/>
    <cellStyle name="Comma 2 3 2 2 2 2" xfId="41684"/>
    <cellStyle name="Comma 2 3 2 2 3" xfId="31504"/>
    <cellStyle name="Comma 2 3 2 3" xfId="20268"/>
    <cellStyle name="Comma 2 3 2 3 2" xfId="41647"/>
    <cellStyle name="Comma 2 3 2 4" xfId="30970"/>
    <cellStyle name="Comma 2 3 3" xfId="8325"/>
    <cellStyle name="Comma 2 3 3 2" xfId="20960"/>
    <cellStyle name="Comma 2 3 3 2 2" xfId="41664"/>
    <cellStyle name="Comma 2 3 3 3" xfId="31256"/>
    <cellStyle name="Comma 2 3 4" xfId="19823"/>
    <cellStyle name="Comma 2 3 4 2" xfId="41627"/>
    <cellStyle name="Comma 2 3 5" xfId="30720"/>
    <cellStyle name="Comma 2 4" xfId="7118"/>
    <cellStyle name="Comma 2 4 2" xfId="8761"/>
    <cellStyle name="Comma 2 4 2 2" xfId="21280"/>
    <cellStyle name="Comma 2 4 2 2 2" xfId="41670"/>
    <cellStyle name="Comma 2 4 2 3" xfId="31376"/>
    <cellStyle name="Comma 2 4 3" xfId="20143"/>
    <cellStyle name="Comma 2 4 3 2" xfId="41633"/>
    <cellStyle name="Comma 2 4 4" xfId="30842"/>
    <cellStyle name="Comma 2 5" xfId="7920"/>
    <cellStyle name="Comma 2 5 2" xfId="20712"/>
    <cellStyle name="Comma 2 5 2 2" xfId="41652"/>
    <cellStyle name="Comma 2 5 3" xfId="31089"/>
    <cellStyle name="Comma 2 6" xfId="19572"/>
    <cellStyle name="Comma 2 6 2" xfId="41613"/>
    <cellStyle name="Comma 2 7" xfId="271"/>
    <cellStyle name="Comma 2 7 2" xfId="30540"/>
    <cellStyle name="Comma 2 8" xfId="30536"/>
    <cellStyle name="Comma 2 9" xfId="261"/>
    <cellStyle name="Comma 3" xfId="14"/>
    <cellStyle name="Comma 3 10" xfId="262"/>
    <cellStyle name="Comma 3 11" xfId="50363"/>
    <cellStyle name="Comma 3 2" xfId="1001"/>
    <cellStyle name="Comma 3 2 2" xfId="6675"/>
    <cellStyle name="Comma 3 2 2 2" xfId="7392"/>
    <cellStyle name="Comma 3 2 2 2 2" xfId="9035"/>
    <cellStyle name="Comma 3 2 2 2 2 2" xfId="21419"/>
    <cellStyle name="Comma 3 2 2 2 2 2 2" xfId="41686"/>
    <cellStyle name="Comma 3 2 2 2 2 3" xfId="31527"/>
    <cellStyle name="Comma 3 2 2 2 3" xfId="20282"/>
    <cellStyle name="Comma 3 2 2 2 3 2" xfId="41649"/>
    <cellStyle name="Comma 3 2 2 2 4" xfId="30993"/>
    <cellStyle name="Comma 3 2 2 3" xfId="8334"/>
    <cellStyle name="Comma 3 2 2 3 2" xfId="20969"/>
    <cellStyle name="Comma 3 2 2 3 2 2" xfId="41667"/>
    <cellStyle name="Comma 3 2 2 3 3" xfId="31259"/>
    <cellStyle name="Comma 3 2 2 4" xfId="19832"/>
    <cellStyle name="Comma 3 2 2 4 2" xfId="41630"/>
    <cellStyle name="Comma 3 2 2 5" xfId="30725"/>
    <cellStyle name="Comma 3 2 3" xfId="7146"/>
    <cellStyle name="Comma 3 2 3 2" xfId="8789"/>
    <cellStyle name="Comma 3 2 3 2 2" xfId="21287"/>
    <cellStyle name="Comma 3 2 3 2 2 2" xfId="41674"/>
    <cellStyle name="Comma 3 2 3 2 3" xfId="31401"/>
    <cellStyle name="Comma 3 2 3 3" xfId="20150"/>
    <cellStyle name="Comma 3 2 3 3 2" xfId="41637"/>
    <cellStyle name="Comma 3 2 3 4" xfId="30867"/>
    <cellStyle name="Comma 3 2 4" xfId="7949"/>
    <cellStyle name="Comma 3 2 4 2" xfId="20720"/>
    <cellStyle name="Comma 3 2 4 2 2" xfId="41655"/>
    <cellStyle name="Comma 3 2 4 3" xfId="31113"/>
    <cellStyle name="Comma 3 2 5" xfId="19583"/>
    <cellStyle name="Comma 3 2 5 2" xfId="41618"/>
    <cellStyle name="Comma 3 2 6" xfId="30567"/>
    <cellStyle name="Comma 3 3" xfId="1002"/>
    <cellStyle name="Comma 3 3 2" xfId="7147"/>
    <cellStyle name="Comma 3 3 2 2" xfId="8790"/>
    <cellStyle name="Comma 3 3 2 2 2" xfId="21288"/>
    <cellStyle name="Comma 3 3 2 2 2 2" xfId="41675"/>
    <cellStyle name="Comma 3 3 2 2 3" xfId="31402"/>
    <cellStyle name="Comma 3 3 2 3" xfId="20151"/>
    <cellStyle name="Comma 3 3 2 3 2" xfId="41638"/>
    <cellStyle name="Comma 3 3 2 4" xfId="30868"/>
    <cellStyle name="Comma 3 3 3" xfId="7950"/>
    <cellStyle name="Comma 3 3 3 2" xfId="20721"/>
    <cellStyle name="Comma 3 3 3 2 2" xfId="41656"/>
    <cellStyle name="Comma 3 3 3 3" xfId="31114"/>
    <cellStyle name="Comma 3 3 4" xfId="19584"/>
    <cellStyle name="Comma 3 3 4 2" xfId="41619"/>
    <cellStyle name="Comma 3 3 5" xfId="30568"/>
    <cellStyle name="Comma 3 4" xfId="6673"/>
    <cellStyle name="Comma 3 5" xfId="7145"/>
    <cellStyle name="Comma 3 5 2" xfId="8788"/>
    <cellStyle name="Comma 3 5 2 2" xfId="21286"/>
    <cellStyle name="Comma 3 5 2 2 2" xfId="41673"/>
    <cellStyle name="Comma 3 5 2 3" xfId="31400"/>
    <cellStyle name="Comma 3 5 3" xfId="20149"/>
    <cellStyle name="Comma 3 5 3 2" xfId="41636"/>
    <cellStyle name="Comma 3 5 4" xfId="30866"/>
    <cellStyle name="Comma 3 6" xfId="7948"/>
    <cellStyle name="Comma 3 6 2" xfId="20719"/>
    <cellStyle name="Comma 3 6 2 2" xfId="41654"/>
    <cellStyle name="Comma 3 6 3" xfId="31112"/>
    <cellStyle name="Comma 3 7" xfId="19582"/>
    <cellStyle name="Comma 3 7 2" xfId="41617"/>
    <cellStyle name="Comma 3 8" xfId="1000"/>
    <cellStyle name="Comma 3 8 2" xfId="30566"/>
    <cellStyle name="Comma 3 9" xfId="30537"/>
    <cellStyle name="Comma 4" xfId="18"/>
    <cellStyle name="Comma 4 2" xfId="1004"/>
    <cellStyle name="Comma 4 2 2" xfId="7149"/>
    <cellStyle name="Comma 4 2 2 2" xfId="8792"/>
    <cellStyle name="Comma 4 2 2 2 2" xfId="21290"/>
    <cellStyle name="Comma 4 2 2 2 2 2" xfId="41677"/>
    <cellStyle name="Comma 4 2 2 2 3" xfId="31404"/>
    <cellStyle name="Comma 4 2 2 3" xfId="20153"/>
    <cellStyle name="Comma 4 2 2 3 2" xfId="41640"/>
    <cellStyle name="Comma 4 2 2 4" xfId="30870"/>
    <cellStyle name="Comma 4 2 3" xfId="7952"/>
    <cellStyle name="Comma 4 2 3 2" xfId="20723"/>
    <cellStyle name="Comma 4 2 3 2 2" xfId="41658"/>
    <cellStyle name="Comma 4 2 3 3" xfId="31116"/>
    <cellStyle name="Comma 4 2 4" xfId="19586"/>
    <cellStyle name="Comma 4 2 4 2" xfId="41621"/>
    <cellStyle name="Comma 4 2 5" xfId="30570"/>
    <cellStyle name="Comma 4 3" xfId="7148"/>
    <cellStyle name="Comma 4 3 2" xfId="8791"/>
    <cellStyle name="Comma 4 3 2 2" xfId="21289"/>
    <cellStyle name="Comma 4 3 2 2 2" xfId="41676"/>
    <cellStyle name="Comma 4 3 2 3" xfId="31403"/>
    <cellStyle name="Comma 4 3 3" xfId="20152"/>
    <cellStyle name="Comma 4 3 3 2" xfId="41639"/>
    <cellStyle name="Comma 4 3 4" xfId="30869"/>
    <cellStyle name="Comma 4 4" xfId="7951"/>
    <cellStyle name="Comma 4 4 2" xfId="20722"/>
    <cellStyle name="Comma 4 4 2 2" xfId="41657"/>
    <cellStyle name="Comma 4 4 3" xfId="31115"/>
    <cellStyle name="Comma 4 5" xfId="19585"/>
    <cellStyle name="Comma 4 5 2" xfId="41620"/>
    <cellStyle name="Comma 4 6" xfId="30569"/>
    <cellStyle name="Comma 4 7" xfId="1003"/>
    <cellStyle name="Comma 5" xfId="19"/>
    <cellStyle name="Comma 5 2" xfId="1006"/>
    <cellStyle name="Comma 5 2 2" xfId="7151"/>
    <cellStyle name="Comma 5 2 2 2" xfId="8794"/>
    <cellStyle name="Comma 5 2 2 2 2" xfId="21292"/>
    <cellStyle name="Comma 5 2 2 2 2 2" xfId="41679"/>
    <cellStyle name="Comma 5 2 2 2 3" xfId="31406"/>
    <cellStyle name="Comma 5 2 2 3" xfId="20155"/>
    <cellStyle name="Comma 5 2 2 3 2" xfId="41642"/>
    <cellStyle name="Comma 5 2 2 4" xfId="30872"/>
    <cellStyle name="Comma 5 2 3" xfId="7954"/>
    <cellStyle name="Comma 5 2 3 2" xfId="20725"/>
    <cellStyle name="Comma 5 2 3 2 2" xfId="41660"/>
    <cellStyle name="Comma 5 2 3 3" xfId="31118"/>
    <cellStyle name="Comma 5 2 4" xfId="19588"/>
    <cellStyle name="Comma 5 2 4 2" xfId="41623"/>
    <cellStyle name="Comma 5 2 5" xfId="30572"/>
    <cellStyle name="Comma 5 3" xfId="6676"/>
    <cellStyle name="Comma 5 3 2" xfId="7393"/>
    <cellStyle name="Comma 5 3 2 2" xfId="9036"/>
    <cellStyle name="Comma 5 3 2 2 2" xfId="21420"/>
    <cellStyle name="Comma 5 3 2 2 2 2" xfId="41687"/>
    <cellStyle name="Comma 5 3 2 2 3" xfId="31528"/>
    <cellStyle name="Comma 5 3 2 3" xfId="20283"/>
    <cellStyle name="Comma 5 3 2 3 2" xfId="41650"/>
    <cellStyle name="Comma 5 3 2 4" xfId="30994"/>
    <cellStyle name="Comma 5 3 3" xfId="8335"/>
    <cellStyle name="Comma 5 3 3 2" xfId="20970"/>
    <cellStyle name="Comma 5 3 3 2 2" xfId="41668"/>
    <cellStyle name="Comma 5 3 3 3" xfId="31260"/>
    <cellStyle name="Comma 5 3 4" xfId="19833"/>
    <cellStyle name="Comma 5 3 4 2" xfId="41631"/>
    <cellStyle name="Comma 5 3 5" xfId="30726"/>
    <cellStyle name="Comma 5 4" xfId="7150"/>
    <cellStyle name="Comma 5 4 2" xfId="8793"/>
    <cellStyle name="Comma 5 4 2 2" xfId="21291"/>
    <cellStyle name="Comma 5 4 2 2 2" xfId="41678"/>
    <cellStyle name="Comma 5 4 2 3" xfId="31405"/>
    <cellStyle name="Comma 5 4 3" xfId="20154"/>
    <cellStyle name="Comma 5 4 3 2" xfId="41641"/>
    <cellStyle name="Comma 5 4 4" xfId="30871"/>
    <cellStyle name="Comma 5 5" xfId="7953"/>
    <cellStyle name="Comma 5 5 2" xfId="20724"/>
    <cellStyle name="Comma 5 5 2 2" xfId="41659"/>
    <cellStyle name="Comma 5 5 3" xfId="31117"/>
    <cellStyle name="Comma 5 6" xfId="19587"/>
    <cellStyle name="Comma 5 6 2" xfId="41622"/>
    <cellStyle name="Comma 5 7" xfId="30571"/>
    <cellStyle name="Comma 5 8" xfId="1005"/>
    <cellStyle name="Comma 6" xfId="1007"/>
    <cellStyle name="Comma 6 2" xfId="6645"/>
    <cellStyle name="Comma 6 2 2" xfId="7358"/>
    <cellStyle name="Comma 6 2 2 2" xfId="9001"/>
    <cellStyle name="Comma 6 2 2 2 2" xfId="21406"/>
    <cellStyle name="Comma 6 2 2 2 2 2" xfId="41685"/>
    <cellStyle name="Comma 6 2 2 2 3" xfId="31505"/>
    <cellStyle name="Comma 6 2 2 3" xfId="20269"/>
    <cellStyle name="Comma 6 2 2 3 2" xfId="41648"/>
    <cellStyle name="Comma 6 2 2 4" xfId="30971"/>
    <cellStyle name="Comma 6 2 3" xfId="8327"/>
    <cellStyle name="Comma 6 2 3 2" xfId="20962"/>
    <cellStyle name="Comma 6 2 3 2 2" xfId="41666"/>
    <cellStyle name="Comma 6 2 3 3" xfId="31258"/>
    <cellStyle name="Comma 6 2 4" xfId="19825"/>
    <cellStyle name="Comma 6 2 4 2" xfId="41629"/>
    <cellStyle name="Comma 6 2 5" xfId="30722"/>
    <cellStyle name="Comma 6 3" xfId="7152"/>
    <cellStyle name="Comma 6 3 2" xfId="8795"/>
    <cellStyle name="Comma 6 3 2 2" xfId="21293"/>
    <cellStyle name="Comma 6 3 2 2 2" xfId="41680"/>
    <cellStyle name="Comma 6 3 2 3" xfId="31407"/>
    <cellStyle name="Comma 6 3 3" xfId="20156"/>
    <cellStyle name="Comma 6 3 3 2" xfId="41643"/>
    <cellStyle name="Comma 6 3 4" xfId="30873"/>
    <cellStyle name="Comma 6 4" xfId="7955"/>
    <cellStyle name="Comma 6 4 2" xfId="20726"/>
    <cellStyle name="Comma 6 4 2 2" xfId="41661"/>
    <cellStyle name="Comma 6 4 3" xfId="31119"/>
    <cellStyle name="Comma 6 5" xfId="19589"/>
    <cellStyle name="Comma 6 5 2" xfId="41624"/>
    <cellStyle name="Comma 6 6" xfId="30573"/>
    <cellStyle name="Comma 7" xfId="1008"/>
    <cellStyle name="Comma 7 2" xfId="1009"/>
    <cellStyle name="Comma 7 2 2" xfId="7154"/>
    <cellStyle name="Comma 7 2 2 2" xfId="8797"/>
    <cellStyle name="Comma 7 2 2 2 2" xfId="21295"/>
    <cellStyle name="Comma 7 2 2 2 2 2" xfId="41682"/>
    <cellStyle name="Comma 7 2 2 2 3" xfId="31409"/>
    <cellStyle name="Comma 7 2 2 3" xfId="20158"/>
    <cellStyle name="Comma 7 2 2 3 2" xfId="41645"/>
    <cellStyle name="Comma 7 2 2 4" xfId="30875"/>
    <cellStyle name="Comma 7 2 3" xfId="7957"/>
    <cellStyle name="Comma 7 2 3 2" xfId="20728"/>
    <cellStyle name="Comma 7 2 3 2 2" xfId="41663"/>
    <cellStyle name="Comma 7 2 3 3" xfId="31121"/>
    <cellStyle name="Comma 7 2 4" xfId="19591"/>
    <cellStyle name="Comma 7 2 4 2" xfId="41626"/>
    <cellStyle name="Comma 7 2 5" xfId="30575"/>
    <cellStyle name="Comma 7 3" xfId="7153"/>
    <cellStyle name="Comma 7 3 2" xfId="8796"/>
    <cellStyle name="Comma 7 3 2 2" xfId="21294"/>
    <cellStyle name="Comma 7 3 2 2 2" xfId="41681"/>
    <cellStyle name="Comma 7 3 2 3" xfId="31408"/>
    <cellStyle name="Comma 7 3 3" xfId="20157"/>
    <cellStyle name="Comma 7 3 3 2" xfId="41644"/>
    <cellStyle name="Comma 7 3 4" xfId="30874"/>
    <cellStyle name="Comma 7 4" xfId="7956"/>
    <cellStyle name="Comma 7 4 2" xfId="20727"/>
    <cellStyle name="Comma 7 4 2 2" xfId="41662"/>
    <cellStyle name="Comma 7 4 3" xfId="31120"/>
    <cellStyle name="Comma 7 5" xfId="19590"/>
    <cellStyle name="Comma 7 5 2" xfId="41625"/>
    <cellStyle name="Comma 7 6" xfId="30574"/>
    <cellStyle name="Comma 8" xfId="6677"/>
    <cellStyle name="Comma 8 2" xfId="7394"/>
    <cellStyle name="Comma 8 2 2" xfId="9037"/>
    <cellStyle name="Comma 8 2 2 2" xfId="21421"/>
    <cellStyle name="Comma 8 2 2 2 2" xfId="41688"/>
    <cellStyle name="Comma 8 2 2 3" xfId="31529"/>
    <cellStyle name="Comma 8 2 3" xfId="20284"/>
    <cellStyle name="Comma 8 2 3 2" xfId="41651"/>
    <cellStyle name="Comma 8 2 4" xfId="30995"/>
    <cellStyle name="Comma 8 3" xfId="8336"/>
    <cellStyle name="Comma 8 3 2" xfId="20971"/>
    <cellStyle name="Comma 8 3 2 2" xfId="41669"/>
    <cellStyle name="Comma 8 3 3" xfId="31261"/>
    <cellStyle name="Comma 8 4" xfId="19834"/>
    <cellStyle name="Comma 8 4 2" xfId="41632"/>
    <cellStyle name="Comma 8 5" xfId="30727"/>
    <cellStyle name="Comma 9" xfId="30530"/>
    <cellStyle name="Comma 9 2" xfId="50352"/>
    <cellStyle name="Currency 2" xfId="1010"/>
    <cellStyle name="Currency 2 2" xfId="6678"/>
    <cellStyle name="Currency 2 2 2" xfId="7395"/>
    <cellStyle name="Currency 2 2 2 2" xfId="9038"/>
    <cellStyle name="Currency 2 2 3" xfId="8337"/>
    <cellStyle name="Currency 2 3" xfId="6671"/>
    <cellStyle name="Currency 2 4" xfId="7958"/>
    <cellStyle name="Currency 3" xfId="1011"/>
    <cellStyle name="Currency 3 2" xfId="7116"/>
    <cellStyle name="Currency 3 2 2" xfId="8759"/>
    <cellStyle name="Currency 3 3" xfId="7959"/>
    <cellStyle name="Emphasis 1" xfId="73"/>
    <cellStyle name="Emphasis 2" xfId="74"/>
    <cellStyle name="Emphasis 3" xfId="75"/>
    <cellStyle name="exo" xfId="6679"/>
    <cellStyle name="Explanatory Text 10" xfId="1012"/>
    <cellStyle name="Explanatory Text 11" xfId="1013"/>
    <cellStyle name="Explanatory Text 12" xfId="1014"/>
    <cellStyle name="Explanatory Text 13" xfId="1015"/>
    <cellStyle name="Explanatory Text 14" xfId="1016"/>
    <cellStyle name="Explanatory Text 15" xfId="1017"/>
    <cellStyle name="Explanatory Text 16" xfId="1018"/>
    <cellStyle name="Explanatory Text 17" xfId="1019"/>
    <cellStyle name="Explanatory Text 18" xfId="1020"/>
    <cellStyle name="Explanatory Text 18 2" xfId="1021"/>
    <cellStyle name="Explanatory Text 19" xfId="1022"/>
    <cellStyle name="Explanatory Text 19 2" xfId="1023"/>
    <cellStyle name="Explanatory Text 2" xfId="190"/>
    <cellStyle name="Explanatory Text 2 2" xfId="1024"/>
    <cellStyle name="Explanatory Text 2 2 2" xfId="6646"/>
    <cellStyle name="Explanatory Text 3" xfId="1025"/>
    <cellStyle name="Explanatory Text 4" xfId="1026"/>
    <cellStyle name="Explanatory Text 5" xfId="1027"/>
    <cellStyle name="Explanatory Text 6" xfId="1028"/>
    <cellStyle name="Explanatory Text 7" xfId="1029"/>
    <cellStyle name="Explanatory Text 8" xfId="1030"/>
    <cellStyle name="Explanatory Text 9" xfId="1031"/>
    <cellStyle name="Good 10" xfId="1032"/>
    <cellStyle name="Good 11" xfId="1033"/>
    <cellStyle name="Good 12" xfId="1034"/>
    <cellStyle name="Good 13" xfId="1035"/>
    <cellStyle name="Good 14" xfId="1036"/>
    <cellStyle name="Good 15" xfId="1037"/>
    <cellStyle name="Good 16" xfId="1038"/>
    <cellStyle name="Good 17" xfId="1039"/>
    <cellStyle name="Good 18" xfId="1040"/>
    <cellStyle name="Good 18 2" xfId="1041"/>
    <cellStyle name="Good 19" xfId="1042"/>
    <cellStyle name="Good 19 2" xfId="1043"/>
    <cellStyle name="Good 2" xfId="191"/>
    <cellStyle name="Good 2 2" xfId="1044"/>
    <cellStyle name="Good 2 2 2" xfId="6647"/>
    <cellStyle name="Good 3" xfId="1045"/>
    <cellStyle name="Good 4" xfId="1046"/>
    <cellStyle name="Good 5" xfId="1047"/>
    <cellStyle name="Good 6" xfId="1048"/>
    <cellStyle name="Good 7" xfId="1049"/>
    <cellStyle name="Good 8" xfId="1050"/>
    <cellStyle name="Good 9" xfId="1051"/>
    <cellStyle name="Heading 1 10" xfId="1052"/>
    <cellStyle name="Heading 1 11" xfId="1053"/>
    <cellStyle name="Heading 1 12" xfId="1054"/>
    <cellStyle name="Heading 1 13" xfId="1055"/>
    <cellStyle name="Heading 1 14" xfId="1056"/>
    <cellStyle name="Heading 1 15" xfId="1057"/>
    <cellStyle name="Heading 1 16" xfId="1058"/>
    <cellStyle name="Heading 1 17" xfId="1059"/>
    <cellStyle name="Heading 1 18" xfId="1060"/>
    <cellStyle name="Heading 1 18 2" xfId="1061"/>
    <cellStyle name="Heading 1 19" xfId="1062"/>
    <cellStyle name="Heading 1 19 2" xfId="1063"/>
    <cellStyle name="Heading 1 2" xfId="192"/>
    <cellStyle name="Heading 1 2 2" xfId="1064"/>
    <cellStyle name="Heading 1 2 2 2" xfId="6648"/>
    <cellStyle name="Heading 1 3" xfId="1065"/>
    <cellStyle name="Heading 1 4" xfId="1066"/>
    <cellStyle name="Heading 1 5" xfId="1067"/>
    <cellStyle name="Heading 1 6" xfId="1068"/>
    <cellStyle name="Heading 1 7" xfId="1069"/>
    <cellStyle name="Heading 1 8" xfId="1070"/>
    <cellStyle name="Heading 1 9" xfId="1071"/>
    <cellStyle name="Heading 2 10" xfId="1072"/>
    <cellStyle name="Heading 2 11" xfId="1073"/>
    <cellStyle name="Heading 2 12" xfId="1074"/>
    <cellStyle name="Heading 2 13" xfId="1075"/>
    <cellStyle name="Heading 2 14" xfId="1076"/>
    <cellStyle name="Heading 2 15" xfId="1077"/>
    <cellStyle name="Heading 2 16" xfId="1078"/>
    <cellStyle name="Heading 2 17" xfId="1079"/>
    <cellStyle name="Heading 2 18" xfId="1080"/>
    <cellStyle name="Heading 2 18 2" xfId="1081"/>
    <cellStyle name="Heading 2 19" xfId="1082"/>
    <cellStyle name="Heading 2 19 2" xfId="1083"/>
    <cellStyle name="Heading 2 2" xfId="193"/>
    <cellStyle name="Heading 2 2 2" xfId="1084"/>
    <cellStyle name="Heading 2 2 2 2" xfId="6649"/>
    <cellStyle name="Heading 2 3" xfId="1085"/>
    <cellStyle name="Heading 2 4" xfId="1086"/>
    <cellStyle name="Heading 2 5" xfId="1087"/>
    <cellStyle name="Heading 2 6" xfId="1088"/>
    <cellStyle name="Heading 2 7" xfId="1089"/>
    <cellStyle name="Heading 2 8" xfId="1090"/>
    <cellStyle name="Heading 2 9" xfId="1091"/>
    <cellStyle name="Heading 3 10" xfId="1092"/>
    <cellStyle name="Heading 3 10 10" xfId="1093"/>
    <cellStyle name="Heading 3 10 10 2" xfId="1094"/>
    <cellStyle name="Heading 3 10 10 2 2" xfId="1095"/>
    <cellStyle name="Heading 3 10 10 3" xfId="1096"/>
    <cellStyle name="Heading 3 10 10 3 2" xfId="1097"/>
    <cellStyle name="Heading 3 10 10 4" xfId="1098"/>
    <cellStyle name="Heading 3 10 10 4 2" xfId="1099"/>
    <cellStyle name="Heading 3 10 11" xfId="1100"/>
    <cellStyle name="Heading 3 10 11 2" xfId="1101"/>
    <cellStyle name="Heading 3 10 11 2 2" xfId="1102"/>
    <cellStyle name="Heading 3 10 11 3" xfId="1103"/>
    <cellStyle name="Heading 3 10 11 3 2" xfId="1104"/>
    <cellStyle name="Heading 3 10 11 4" xfId="1105"/>
    <cellStyle name="Heading 3 10 11 4 2" xfId="1106"/>
    <cellStyle name="Heading 3 10 12" xfId="1107"/>
    <cellStyle name="Heading 3 10 12 2" xfId="1108"/>
    <cellStyle name="Heading 3 10 12 2 2" xfId="1109"/>
    <cellStyle name="Heading 3 10 12 3" xfId="1110"/>
    <cellStyle name="Heading 3 10 12 3 2" xfId="1111"/>
    <cellStyle name="Heading 3 10 12 4" xfId="1112"/>
    <cellStyle name="Heading 3 10 12 4 2" xfId="1113"/>
    <cellStyle name="Heading 3 10 13" xfId="1114"/>
    <cellStyle name="Heading 3 10 13 2" xfId="1115"/>
    <cellStyle name="Heading 3 10 13 2 2" xfId="1116"/>
    <cellStyle name="Heading 3 10 13 3" xfId="1117"/>
    <cellStyle name="Heading 3 10 13 3 2" xfId="1118"/>
    <cellStyle name="Heading 3 10 13 4" xfId="1119"/>
    <cellStyle name="Heading 3 10 13 4 2" xfId="1120"/>
    <cellStyle name="Heading 3 10 14" xfId="1121"/>
    <cellStyle name="Heading 3 10 14 2" xfId="1122"/>
    <cellStyle name="Heading 3 10 14 2 2" xfId="1123"/>
    <cellStyle name="Heading 3 10 14 3" xfId="1124"/>
    <cellStyle name="Heading 3 10 14 3 2" xfId="1125"/>
    <cellStyle name="Heading 3 10 14 4" xfId="1126"/>
    <cellStyle name="Heading 3 10 14 4 2" xfId="1127"/>
    <cellStyle name="Heading 3 10 15" xfId="1128"/>
    <cellStyle name="Heading 3 10 15 2" xfId="1129"/>
    <cellStyle name="Heading 3 10 15 2 2" xfId="1130"/>
    <cellStyle name="Heading 3 10 15 3" xfId="1131"/>
    <cellStyle name="Heading 3 10 15 3 2" xfId="1132"/>
    <cellStyle name="Heading 3 10 15 4" xfId="1133"/>
    <cellStyle name="Heading 3 10 15 4 2" xfId="1134"/>
    <cellStyle name="Heading 3 10 16" xfId="1135"/>
    <cellStyle name="Heading 3 10 16 2" xfId="1136"/>
    <cellStyle name="Heading 3 10 17" xfId="1137"/>
    <cellStyle name="Heading 3 10 17 2" xfId="1138"/>
    <cellStyle name="Heading 3 10 18" xfId="1139"/>
    <cellStyle name="Heading 3 10 18 2" xfId="1140"/>
    <cellStyle name="Heading 3 10 19" xfId="1141"/>
    <cellStyle name="Heading 3 10 2" xfId="1142"/>
    <cellStyle name="Heading 3 10 2 2" xfId="1143"/>
    <cellStyle name="Heading 3 10 2 2 2" xfId="1144"/>
    <cellStyle name="Heading 3 10 2 3" xfId="1145"/>
    <cellStyle name="Heading 3 10 2 3 2" xfId="1146"/>
    <cellStyle name="Heading 3 10 2 4" xfId="1147"/>
    <cellStyle name="Heading 3 10 2 4 2" xfId="1148"/>
    <cellStyle name="Heading 3 10 20" xfId="1149"/>
    <cellStyle name="Heading 3 10 21" xfId="1150"/>
    <cellStyle name="Heading 3 10 22" xfId="1151"/>
    <cellStyle name="Heading 3 10 23" xfId="1152"/>
    <cellStyle name="Heading 3 10 24" xfId="1153"/>
    <cellStyle name="Heading 3 10 25" xfId="1154"/>
    <cellStyle name="Heading 3 10 3" xfId="1155"/>
    <cellStyle name="Heading 3 10 3 2" xfId="1156"/>
    <cellStyle name="Heading 3 10 3 2 2" xfId="1157"/>
    <cellStyle name="Heading 3 10 3 3" xfId="1158"/>
    <cellStyle name="Heading 3 10 3 3 2" xfId="1159"/>
    <cellStyle name="Heading 3 10 3 4" xfId="1160"/>
    <cellStyle name="Heading 3 10 3 4 2" xfId="1161"/>
    <cellStyle name="Heading 3 10 4" xfId="1162"/>
    <cellStyle name="Heading 3 10 4 2" xfId="1163"/>
    <cellStyle name="Heading 3 10 4 2 2" xfId="1164"/>
    <cellStyle name="Heading 3 10 4 3" xfId="1165"/>
    <cellStyle name="Heading 3 10 4 3 2" xfId="1166"/>
    <cellStyle name="Heading 3 10 4 4" xfId="1167"/>
    <cellStyle name="Heading 3 10 4 4 2" xfId="1168"/>
    <cellStyle name="Heading 3 10 5" xfId="1169"/>
    <cellStyle name="Heading 3 10 5 2" xfId="1170"/>
    <cellStyle name="Heading 3 10 5 2 2" xfId="1171"/>
    <cellStyle name="Heading 3 10 5 3" xfId="1172"/>
    <cellStyle name="Heading 3 10 5 3 2" xfId="1173"/>
    <cellStyle name="Heading 3 10 5 4" xfId="1174"/>
    <cellStyle name="Heading 3 10 5 4 2" xfId="1175"/>
    <cellStyle name="Heading 3 10 6" xfId="1176"/>
    <cellStyle name="Heading 3 10 6 2" xfId="1177"/>
    <cellStyle name="Heading 3 10 6 2 2" xfId="1178"/>
    <cellStyle name="Heading 3 10 6 3" xfId="1179"/>
    <cellStyle name="Heading 3 10 6 3 2" xfId="1180"/>
    <cellStyle name="Heading 3 10 6 4" xfId="1181"/>
    <cellStyle name="Heading 3 10 6 4 2" xfId="1182"/>
    <cellStyle name="Heading 3 10 7" xfId="1183"/>
    <cellStyle name="Heading 3 10 7 2" xfId="1184"/>
    <cellStyle name="Heading 3 10 7 2 2" xfId="1185"/>
    <cellStyle name="Heading 3 10 7 3" xfId="1186"/>
    <cellStyle name="Heading 3 10 7 3 2" xfId="1187"/>
    <cellStyle name="Heading 3 10 7 4" xfId="1188"/>
    <cellStyle name="Heading 3 10 7 4 2" xfId="1189"/>
    <cellStyle name="Heading 3 10 8" xfId="1190"/>
    <cellStyle name="Heading 3 10 8 2" xfId="1191"/>
    <cellStyle name="Heading 3 10 8 2 2" xfId="1192"/>
    <cellStyle name="Heading 3 10 8 3" xfId="1193"/>
    <cellStyle name="Heading 3 10 8 3 2" xfId="1194"/>
    <cellStyle name="Heading 3 10 8 4" xfId="1195"/>
    <cellStyle name="Heading 3 10 8 4 2" xfId="1196"/>
    <cellStyle name="Heading 3 10 9" xfId="1197"/>
    <cellStyle name="Heading 3 10 9 2" xfId="1198"/>
    <cellStyle name="Heading 3 10 9 2 2" xfId="1199"/>
    <cellStyle name="Heading 3 10 9 3" xfId="1200"/>
    <cellStyle name="Heading 3 10 9 3 2" xfId="1201"/>
    <cellStyle name="Heading 3 10 9 4" xfId="1202"/>
    <cellStyle name="Heading 3 10 9 4 2" xfId="1203"/>
    <cellStyle name="Heading 3 11" xfId="1204"/>
    <cellStyle name="Heading 3 11 10" xfId="1205"/>
    <cellStyle name="Heading 3 11 10 2" xfId="1206"/>
    <cellStyle name="Heading 3 11 10 2 2" xfId="1207"/>
    <cellStyle name="Heading 3 11 10 3" xfId="1208"/>
    <cellStyle name="Heading 3 11 10 3 2" xfId="1209"/>
    <cellStyle name="Heading 3 11 10 4" xfId="1210"/>
    <cellStyle name="Heading 3 11 10 4 2" xfId="1211"/>
    <cellStyle name="Heading 3 11 11" xfId="1212"/>
    <cellStyle name="Heading 3 11 11 2" xfId="1213"/>
    <cellStyle name="Heading 3 11 11 2 2" xfId="1214"/>
    <cellStyle name="Heading 3 11 11 3" xfId="1215"/>
    <cellStyle name="Heading 3 11 11 3 2" xfId="1216"/>
    <cellStyle name="Heading 3 11 11 4" xfId="1217"/>
    <cellStyle name="Heading 3 11 11 4 2" xfId="1218"/>
    <cellStyle name="Heading 3 11 12" xfId="1219"/>
    <cellStyle name="Heading 3 11 12 2" xfId="1220"/>
    <cellStyle name="Heading 3 11 12 2 2" xfId="1221"/>
    <cellStyle name="Heading 3 11 12 3" xfId="1222"/>
    <cellStyle name="Heading 3 11 12 3 2" xfId="1223"/>
    <cellStyle name="Heading 3 11 12 4" xfId="1224"/>
    <cellStyle name="Heading 3 11 12 4 2" xfId="1225"/>
    <cellStyle name="Heading 3 11 13" xfId="1226"/>
    <cellStyle name="Heading 3 11 13 2" xfId="1227"/>
    <cellStyle name="Heading 3 11 13 2 2" xfId="1228"/>
    <cellStyle name="Heading 3 11 13 3" xfId="1229"/>
    <cellStyle name="Heading 3 11 13 3 2" xfId="1230"/>
    <cellStyle name="Heading 3 11 13 4" xfId="1231"/>
    <cellStyle name="Heading 3 11 13 4 2" xfId="1232"/>
    <cellStyle name="Heading 3 11 14" xfId="1233"/>
    <cellStyle name="Heading 3 11 14 2" xfId="1234"/>
    <cellStyle name="Heading 3 11 14 2 2" xfId="1235"/>
    <cellStyle name="Heading 3 11 14 3" xfId="1236"/>
    <cellStyle name="Heading 3 11 14 3 2" xfId="1237"/>
    <cellStyle name="Heading 3 11 14 4" xfId="1238"/>
    <cellStyle name="Heading 3 11 14 4 2" xfId="1239"/>
    <cellStyle name="Heading 3 11 15" xfId="1240"/>
    <cellStyle name="Heading 3 11 15 2" xfId="1241"/>
    <cellStyle name="Heading 3 11 15 2 2" xfId="1242"/>
    <cellStyle name="Heading 3 11 15 3" xfId="1243"/>
    <cellStyle name="Heading 3 11 15 3 2" xfId="1244"/>
    <cellStyle name="Heading 3 11 15 4" xfId="1245"/>
    <cellStyle name="Heading 3 11 15 4 2" xfId="1246"/>
    <cellStyle name="Heading 3 11 16" xfId="1247"/>
    <cellStyle name="Heading 3 11 16 2" xfId="1248"/>
    <cellStyle name="Heading 3 11 17" xfId="1249"/>
    <cellStyle name="Heading 3 11 17 2" xfId="1250"/>
    <cellStyle name="Heading 3 11 18" xfId="1251"/>
    <cellStyle name="Heading 3 11 18 2" xfId="1252"/>
    <cellStyle name="Heading 3 11 19" xfId="1253"/>
    <cellStyle name="Heading 3 11 2" xfId="1254"/>
    <cellStyle name="Heading 3 11 2 2" xfId="1255"/>
    <cellStyle name="Heading 3 11 2 2 2" xfId="1256"/>
    <cellStyle name="Heading 3 11 2 3" xfId="1257"/>
    <cellStyle name="Heading 3 11 2 3 2" xfId="1258"/>
    <cellStyle name="Heading 3 11 2 4" xfId="1259"/>
    <cellStyle name="Heading 3 11 2 4 2" xfId="1260"/>
    <cellStyle name="Heading 3 11 20" xfId="1261"/>
    <cellStyle name="Heading 3 11 21" xfId="1262"/>
    <cellStyle name="Heading 3 11 22" xfId="1263"/>
    <cellStyle name="Heading 3 11 23" xfId="1264"/>
    <cellStyle name="Heading 3 11 24" xfId="1265"/>
    <cellStyle name="Heading 3 11 25" xfId="1266"/>
    <cellStyle name="Heading 3 11 3" xfId="1267"/>
    <cellStyle name="Heading 3 11 3 2" xfId="1268"/>
    <cellStyle name="Heading 3 11 3 2 2" xfId="1269"/>
    <cellStyle name="Heading 3 11 3 3" xfId="1270"/>
    <cellStyle name="Heading 3 11 3 3 2" xfId="1271"/>
    <cellStyle name="Heading 3 11 3 4" xfId="1272"/>
    <cellStyle name="Heading 3 11 3 4 2" xfId="1273"/>
    <cellStyle name="Heading 3 11 4" xfId="1274"/>
    <cellStyle name="Heading 3 11 4 2" xfId="1275"/>
    <cellStyle name="Heading 3 11 4 2 2" xfId="1276"/>
    <cellStyle name="Heading 3 11 4 3" xfId="1277"/>
    <cellStyle name="Heading 3 11 4 3 2" xfId="1278"/>
    <cellStyle name="Heading 3 11 4 4" xfId="1279"/>
    <cellStyle name="Heading 3 11 4 4 2" xfId="1280"/>
    <cellStyle name="Heading 3 11 5" xfId="1281"/>
    <cellStyle name="Heading 3 11 5 2" xfId="1282"/>
    <cellStyle name="Heading 3 11 5 2 2" xfId="1283"/>
    <cellStyle name="Heading 3 11 5 3" xfId="1284"/>
    <cellStyle name="Heading 3 11 5 3 2" xfId="1285"/>
    <cellStyle name="Heading 3 11 5 4" xfId="1286"/>
    <cellStyle name="Heading 3 11 5 4 2" xfId="1287"/>
    <cellStyle name="Heading 3 11 6" xfId="1288"/>
    <cellStyle name="Heading 3 11 6 2" xfId="1289"/>
    <cellStyle name="Heading 3 11 6 2 2" xfId="1290"/>
    <cellStyle name="Heading 3 11 6 3" xfId="1291"/>
    <cellStyle name="Heading 3 11 6 3 2" xfId="1292"/>
    <cellStyle name="Heading 3 11 6 4" xfId="1293"/>
    <cellStyle name="Heading 3 11 6 4 2" xfId="1294"/>
    <cellStyle name="Heading 3 11 7" xfId="1295"/>
    <cellStyle name="Heading 3 11 7 2" xfId="1296"/>
    <cellStyle name="Heading 3 11 7 2 2" xfId="1297"/>
    <cellStyle name="Heading 3 11 7 3" xfId="1298"/>
    <cellStyle name="Heading 3 11 7 3 2" xfId="1299"/>
    <cellStyle name="Heading 3 11 7 4" xfId="1300"/>
    <cellStyle name="Heading 3 11 7 4 2" xfId="1301"/>
    <cellStyle name="Heading 3 11 8" xfId="1302"/>
    <cellStyle name="Heading 3 11 8 2" xfId="1303"/>
    <cellStyle name="Heading 3 11 8 2 2" xfId="1304"/>
    <cellStyle name="Heading 3 11 8 3" xfId="1305"/>
    <cellStyle name="Heading 3 11 8 3 2" xfId="1306"/>
    <cellStyle name="Heading 3 11 8 4" xfId="1307"/>
    <cellStyle name="Heading 3 11 8 4 2" xfId="1308"/>
    <cellStyle name="Heading 3 11 9" xfId="1309"/>
    <cellStyle name="Heading 3 11 9 2" xfId="1310"/>
    <cellStyle name="Heading 3 11 9 2 2" xfId="1311"/>
    <cellStyle name="Heading 3 11 9 3" xfId="1312"/>
    <cellStyle name="Heading 3 11 9 3 2" xfId="1313"/>
    <cellStyle name="Heading 3 11 9 4" xfId="1314"/>
    <cellStyle name="Heading 3 11 9 4 2" xfId="1315"/>
    <cellStyle name="Heading 3 12" xfId="1316"/>
    <cellStyle name="Heading 3 12 10" xfId="1317"/>
    <cellStyle name="Heading 3 12 10 2" xfId="1318"/>
    <cellStyle name="Heading 3 12 10 2 2" xfId="1319"/>
    <cellStyle name="Heading 3 12 10 3" xfId="1320"/>
    <cellStyle name="Heading 3 12 10 3 2" xfId="1321"/>
    <cellStyle name="Heading 3 12 10 4" xfId="1322"/>
    <cellStyle name="Heading 3 12 10 4 2" xfId="1323"/>
    <cellStyle name="Heading 3 12 11" xfId="1324"/>
    <cellStyle name="Heading 3 12 11 2" xfId="1325"/>
    <cellStyle name="Heading 3 12 11 2 2" xfId="1326"/>
    <cellStyle name="Heading 3 12 11 3" xfId="1327"/>
    <cellStyle name="Heading 3 12 11 3 2" xfId="1328"/>
    <cellStyle name="Heading 3 12 11 4" xfId="1329"/>
    <cellStyle name="Heading 3 12 11 4 2" xfId="1330"/>
    <cellStyle name="Heading 3 12 12" xfId="1331"/>
    <cellStyle name="Heading 3 12 12 2" xfId="1332"/>
    <cellStyle name="Heading 3 12 12 2 2" xfId="1333"/>
    <cellStyle name="Heading 3 12 12 3" xfId="1334"/>
    <cellStyle name="Heading 3 12 12 3 2" xfId="1335"/>
    <cellStyle name="Heading 3 12 12 4" xfId="1336"/>
    <cellStyle name="Heading 3 12 12 4 2" xfId="1337"/>
    <cellStyle name="Heading 3 12 13" xfId="1338"/>
    <cellStyle name="Heading 3 12 13 2" xfId="1339"/>
    <cellStyle name="Heading 3 12 13 2 2" xfId="1340"/>
    <cellStyle name="Heading 3 12 13 3" xfId="1341"/>
    <cellStyle name="Heading 3 12 13 3 2" xfId="1342"/>
    <cellStyle name="Heading 3 12 13 4" xfId="1343"/>
    <cellStyle name="Heading 3 12 13 4 2" xfId="1344"/>
    <cellStyle name="Heading 3 12 14" xfId="1345"/>
    <cellStyle name="Heading 3 12 14 2" xfId="1346"/>
    <cellStyle name="Heading 3 12 14 2 2" xfId="1347"/>
    <cellStyle name="Heading 3 12 14 3" xfId="1348"/>
    <cellStyle name="Heading 3 12 14 3 2" xfId="1349"/>
    <cellStyle name="Heading 3 12 14 4" xfId="1350"/>
    <cellStyle name="Heading 3 12 14 4 2" xfId="1351"/>
    <cellStyle name="Heading 3 12 15" xfId="1352"/>
    <cellStyle name="Heading 3 12 15 2" xfId="1353"/>
    <cellStyle name="Heading 3 12 15 2 2" xfId="1354"/>
    <cellStyle name="Heading 3 12 15 3" xfId="1355"/>
    <cellStyle name="Heading 3 12 15 3 2" xfId="1356"/>
    <cellStyle name="Heading 3 12 15 4" xfId="1357"/>
    <cellStyle name="Heading 3 12 15 4 2" xfId="1358"/>
    <cellStyle name="Heading 3 12 16" xfId="1359"/>
    <cellStyle name="Heading 3 12 16 2" xfId="1360"/>
    <cellStyle name="Heading 3 12 17" xfId="1361"/>
    <cellStyle name="Heading 3 12 17 2" xfId="1362"/>
    <cellStyle name="Heading 3 12 18" xfId="1363"/>
    <cellStyle name="Heading 3 12 18 2" xfId="1364"/>
    <cellStyle name="Heading 3 12 19" xfId="1365"/>
    <cellStyle name="Heading 3 12 2" xfId="1366"/>
    <cellStyle name="Heading 3 12 2 2" xfId="1367"/>
    <cellStyle name="Heading 3 12 2 2 2" xfId="1368"/>
    <cellStyle name="Heading 3 12 2 3" xfId="1369"/>
    <cellStyle name="Heading 3 12 2 3 2" xfId="1370"/>
    <cellStyle name="Heading 3 12 2 4" xfId="1371"/>
    <cellStyle name="Heading 3 12 2 4 2" xfId="1372"/>
    <cellStyle name="Heading 3 12 20" xfId="1373"/>
    <cellStyle name="Heading 3 12 21" xfId="1374"/>
    <cellStyle name="Heading 3 12 22" xfId="1375"/>
    <cellStyle name="Heading 3 12 23" xfId="1376"/>
    <cellStyle name="Heading 3 12 24" xfId="1377"/>
    <cellStyle name="Heading 3 12 25" xfId="1378"/>
    <cellStyle name="Heading 3 12 3" xfId="1379"/>
    <cellStyle name="Heading 3 12 3 2" xfId="1380"/>
    <cellStyle name="Heading 3 12 3 2 2" xfId="1381"/>
    <cellStyle name="Heading 3 12 3 3" xfId="1382"/>
    <cellStyle name="Heading 3 12 3 3 2" xfId="1383"/>
    <cellStyle name="Heading 3 12 3 4" xfId="1384"/>
    <cellStyle name="Heading 3 12 3 4 2" xfId="1385"/>
    <cellStyle name="Heading 3 12 4" xfId="1386"/>
    <cellStyle name="Heading 3 12 4 2" xfId="1387"/>
    <cellStyle name="Heading 3 12 4 2 2" xfId="1388"/>
    <cellStyle name="Heading 3 12 4 3" xfId="1389"/>
    <cellStyle name="Heading 3 12 4 3 2" xfId="1390"/>
    <cellStyle name="Heading 3 12 4 4" xfId="1391"/>
    <cellStyle name="Heading 3 12 4 4 2" xfId="1392"/>
    <cellStyle name="Heading 3 12 5" xfId="1393"/>
    <cellStyle name="Heading 3 12 5 2" xfId="1394"/>
    <cellStyle name="Heading 3 12 5 2 2" xfId="1395"/>
    <cellStyle name="Heading 3 12 5 3" xfId="1396"/>
    <cellStyle name="Heading 3 12 5 3 2" xfId="1397"/>
    <cellStyle name="Heading 3 12 5 4" xfId="1398"/>
    <cellStyle name="Heading 3 12 5 4 2" xfId="1399"/>
    <cellStyle name="Heading 3 12 6" xfId="1400"/>
    <cellStyle name="Heading 3 12 6 2" xfId="1401"/>
    <cellStyle name="Heading 3 12 6 2 2" xfId="1402"/>
    <cellStyle name="Heading 3 12 6 3" xfId="1403"/>
    <cellStyle name="Heading 3 12 6 3 2" xfId="1404"/>
    <cellStyle name="Heading 3 12 6 4" xfId="1405"/>
    <cellStyle name="Heading 3 12 6 4 2" xfId="1406"/>
    <cellStyle name="Heading 3 12 7" xfId="1407"/>
    <cellStyle name="Heading 3 12 7 2" xfId="1408"/>
    <cellStyle name="Heading 3 12 7 2 2" xfId="1409"/>
    <cellStyle name="Heading 3 12 7 3" xfId="1410"/>
    <cellStyle name="Heading 3 12 7 3 2" xfId="1411"/>
    <cellStyle name="Heading 3 12 7 4" xfId="1412"/>
    <cellStyle name="Heading 3 12 7 4 2" xfId="1413"/>
    <cellStyle name="Heading 3 12 8" xfId="1414"/>
    <cellStyle name="Heading 3 12 8 2" xfId="1415"/>
    <cellStyle name="Heading 3 12 8 2 2" xfId="1416"/>
    <cellStyle name="Heading 3 12 8 3" xfId="1417"/>
    <cellStyle name="Heading 3 12 8 3 2" xfId="1418"/>
    <cellStyle name="Heading 3 12 8 4" xfId="1419"/>
    <cellStyle name="Heading 3 12 8 4 2" xfId="1420"/>
    <cellStyle name="Heading 3 12 9" xfId="1421"/>
    <cellStyle name="Heading 3 12 9 2" xfId="1422"/>
    <cellStyle name="Heading 3 12 9 2 2" xfId="1423"/>
    <cellStyle name="Heading 3 12 9 3" xfId="1424"/>
    <cellStyle name="Heading 3 12 9 3 2" xfId="1425"/>
    <cellStyle name="Heading 3 12 9 4" xfId="1426"/>
    <cellStyle name="Heading 3 12 9 4 2" xfId="1427"/>
    <cellStyle name="Heading 3 13" xfId="1428"/>
    <cellStyle name="Heading 3 13 10" xfId="1429"/>
    <cellStyle name="Heading 3 13 10 2" xfId="1430"/>
    <cellStyle name="Heading 3 13 10 2 2" xfId="1431"/>
    <cellStyle name="Heading 3 13 10 3" xfId="1432"/>
    <cellStyle name="Heading 3 13 10 3 2" xfId="1433"/>
    <cellStyle name="Heading 3 13 10 4" xfId="1434"/>
    <cellStyle name="Heading 3 13 10 4 2" xfId="1435"/>
    <cellStyle name="Heading 3 13 11" xfId="1436"/>
    <cellStyle name="Heading 3 13 11 2" xfId="1437"/>
    <cellStyle name="Heading 3 13 11 2 2" xfId="1438"/>
    <cellStyle name="Heading 3 13 11 3" xfId="1439"/>
    <cellStyle name="Heading 3 13 11 3 2" xfId="1440"/>
    <cellStyle name="Heading 3 13 11 4" xfId="1441"/>
    <cellStyle name="Heading 3 13 11 4 2" xfId="1442"/>
    <cellStyle name="Heading 3 13 12" xfId="1443"/>
    <cellStyle name="Heading 3 13 12 2" xfId="1444"/>
    <cellStyle name="Heading 3 13 12 2 2" xfId="1445"/>
    <cellStyle name="Heading 3 13 12 3" xfId="1446"/>
    <cellStyle name="Heading 3 13 12 3 2" xfId="1447"/>
    <cellStyle name="Heading 3 13 12 4" xfId="1448"/>
    <cellStyle name="Heading 3 13 12 4 2" xfId="1449"/>
    <cellStyle name="Heading 3 13 13" xfId="1450"/>
    <cellStyle name="Heading 3 13 13 2" xfId="1451"/>
    <cellStyle name="Heading 3 13 13 2 2" xfId="1452"/>
    <cellStyle name="Heading 3 13 13 3" xfId="1453"/>
    <cellStyle name="Heading 3 13 13 3 2" xfId="1454"/>
    <cellStyle name="Heading 3 13 13 4" xfId="1455"/>
    <cellStyle name="Heading 3 13 13 4 2" xfId="1456"/>
    <cellStyle name="Heading 3 13 14" xfId="1457"/>
    <cellStyle name="Heading 3 13 14 2" xfId="1458"/>
    <cellStyle name="Heading 3 13 14 2 2" xfId="1459"/>
    <cellStyle name="Heading 3 13 14 3" xfId="1460"/>
    <cellStyle name="Heading 3 13 14 3 2" xfId="1461"/>
    <cellStyle name="Heading 3 13 14 4" xfId="1462"/>
    <cellStyle name="Heading 3 13 14 4 2" xfId="1463"/>
    <cellStyle name="Heading 3 13 15" xfId="1464"/>
    <cellStyle name="Heading 3 13 15 2" xfId="1465"/>
    <cellStyle name="Heading 3 13 15 2 2" xfId="1466"/>
    <cellStyle name="Heading 3 13 15 3" xfId="1467"/>
    <cellStyle name="Heading 3 13 15 3 2" xfId="1468"/>
    <cellStyle name="Heading 3 13 15 4" xfId="1469"/>
    <cellStyle name="Heading 3 13 15 4 2" xfId="1470"/>
    <cellStyle name="Heading 3 13 16" xfId="1471"/>
    <cellStyle name="Heading 3 13 16 2" xfId="1472"/>
    <cellStyle name="Heading 3 13 17" xfId="1473"/>
    <cellStyle name="Heading 3 13 17 2" xfId="1474"/>
    <cellStyle name="Heading 3 13 18" xfId="1475"/>
    <cellStyle name="Heading 3 13 18 2" xfId="1476"/>
    <cellStyle name="Heading 3 13 19" xfId="1477"/>
    <cellStyle name="Heading 3 13 2" xfId="1478"/>
    <cellStyle name="Heading 3 13 2 2" xfId="1479"/>
    <cellStyle name="Heading 3 13 2 2 2" xfId="1480"/>
    <cellStyle name="Heading 3 13 2 3" xfId="1481"/>
    <cellStyle name="Heading 3 13 2 3 2" xfId="1482"/>
    <cellStyle name="Heading 3 13 2 4" xfId="1483"/>
    <cellStyle name="Heading 3 13 2 4 2" xfId="1484"/>
    <cellStyle name="Heading 3 13 20" xfId="1485"/>
    <cellStyle name="Heading 3 13 21" xfId="1486"/>
    <cellStyle name="Heading 3 13 22" xfId="1487"/>
    <cellStyle name="Heading 3 13 23" xfId="1488"/>
    <cellStyle name="Heading 3 13 24" xfId="1489"/>
    <cellStyle name="Heading 3 13 25" xfId="1490"/>
    <cellStyle name="Heading 3 13 3" xfId="1491"/>
    <cellStyle name="Heading 3 13 3 2" xfId="1492"/>
    <cellStyle name="Heading 3 13 3 2 2" xfId="1493"/>
    <cellStyle name="Heading 3 13 3 3" xfId="1494"/>
    <cellStyle name="Heading 3 13 3 3 2" xfId="1495"/>
    <cellStyle name="Heading 3 13 3 4" xfId="1496"/>
    <cellStyle name="Heading 3 13 3 4 2" xfId="1497"/>
    <cellStyle name="Heading 3 13 4" xfId="1498"/>
    <cellStyle name="Heading 3 13 4 2" xfId="1499"/>
    <cellStyle name="Heading 3 13 4 2 2" xfId="1500"/>
    <cellStyle name="Heading 3 13 4 3" xfId="1501"/>
    <cellStyle name="Heading 3 13 4 3 2" xfId="1502"/>
    <cellStyle name="Heading 3 13 4 4" xfId="1503"/>
    <cellStyle name="Heading 3 13 4 4 2" xfId="1504"/>
    <cellStyle name="Heading 3 13 5" xfId="1505"/>
    <cellStyle name="Heading 3 13 5 2" xfId="1506"/>
    <cellStyle name="Heading 3 13 5 2 2" xfId="1507"/>
    <cellStyle name="Heading 3 13 5 3" xfId="1508"/>
    <cellStyle name="Heading 3 13 5 3 2" xfId="1509"/>
    <cellStyle name="Heading 3 13 5 4" xfId="1510"/>
    <cellStyle name="Heading 3 13 5 4 2" xfId="1511"/>
    <cellStyle name="Heading 3 13 6" xfId="1512"/>
    <cellStyle name="Heading 3 13 6 2" xfId="1513"/>
    <cellStyle name="Heading 3 13 6 2 2" xfId="1514"/>
    <cellStyle name="Heading 3 13 6 3" xfId="1515"/>
    <cellStyle name="Heading 3 13 6 3 2" xfId="1516"/>
    <cellStyle name="Heading 3 13 6 4" xfId="1517"/>
    <cellStyle name="Heading 3 13 6 4 2" xfId="1518"/>
    <cellStyle name="Heading 3 13 7" xfId="1519"/>
    <cellStyle name="Heading 3 13 7 2" xfId="1520"/>
    <cellStyle name="Heading 3 13 7 2 2" xfId="1521"/>
    <cellStyle name="Heading 3 13 7 3" xfId="1522"/>
    <cellStyle name="Heading 3 13 7 3 2" xfId="1523"/>
    <cellStyle name="Heading 3 13 7 4" xfId="1524"/>
    <cellStyle name="Heading 3 13 7 4 2" xfId="1525"/>
    <cellStyle name="Heading 3 13 8" xfId="1526"/>
    <cellStyle name="Heading 3 13 8 2" xfId="1527"/>
    <cellStyle name="Heading 3 13 8 2 2" xfId="1528"/>
    <cellStyle name="Heading 3 13 8 3" xfId="1529"/>
    <cellStyle name="Heading 3 13 8 3 2" xfId="1530"/>
    <cellStyle name="Heading 3 13 8 4" xfId="1531"/>
    <cellStyle name="Heading 3 13 8 4 2" xfId="1532"/>
    <cellStyle name="Heading 3 13 9" xfId="1533"/>
    <cellStyle name="Heading 3 13 9 2" xfId="1534"/>
    <cellStyle name="Heading 3 13 9 2 2" xfId="1535"/>
    <cellStyle name="Heading 3 13 9 3" xfId="1536"/>
    <cellStyle name="Heading 3 13 9 3 2" xfId="1537"/>
    <cellStyle name="Heading 3 13 9 4" xfId="1538"/>
    <cellStyle name="Heading 3 13 9 4 2" xfId="1539"/>
    <cellStyle name="Heading 3 14" xfId="1540"/>
    <cellStyle name="Heading 3 14 10" xfId="1541"/>
    <cellStyle name="Heading 3 14 10 2" xfId="1542"/>
    <cellStyle name="Heading 3 14 10 2 2" xfId="1543"/>
    <cellStyle name="Heading 3 14 10 3" xfId="1544"/>
    <cellStyle name="Heading 3 14 10 3 2" xfId="1545"/>
    <cellStyle name="Heading 3 14 10 4" xfId="1546"/>
    <cellStyle name="Heading 3 14 10 4 2" xfId="1547"/>
    <cellStyle name="Heading 3 14 11" xfId="1548"/>
    <cellStyle name="Heading 3 14 11 2" xfId="1549"/>
    <cellStyle name="Heading 3 14 11 2 2" xfId="1550"/>
    <cellStyle name="Heading 3 14 11 3" xfId="1551"/>
    <cellStyle name="Heading 3 14 11 3 2" xfId="1552"/>
    <cellStyle name="Heading 3 14 11 4" xfId="1553"/>
    <cellStyle name="Heading 3 14 11 4 2" xfId="1554"/>
    <cellStyle name="Heading 3 14 12" xfId="1555"/>
    <cellStyle name="Heading 3 14 12 2" xfId="1556"/>
    <cellStyle name="Heading 3 14 12 2 2" xfId="1557"/>
    <cellStyle name="Heading 3 14 12 3" xfId="1558"/>
    <cellStyle name="Heading 3 14 12 3 2" xfId="1559"/>
    <cellStyle name="Heading 3 14 12 4" xfId="1560"/>
    <cellStyle name="Heading 3 14 12 4 2" xfId="1561"/>
    <cellStyle name="Heading 3 14 13" xfId="1562"/>
    <cellStyle name="Heading 3 14 13 2" xfId="1563"/>
    <cellStyle name="Heading 3 14 13 2 2" xfId="1564"/>
    <cellStyle name="Heading 3 14 13 3" xfId="1565"/>
    <cellStyle name="Heading 3 14 13 3 2" xfId="1566"/>
    <cellStyle name="Heading 3 14 13 4" xfId="1567"/>
    <cellStyle name="Heading 3 14 13 4 2" xfId="1568"/>
    <cellStyle name="Heading 3 14 14" xfId="1569"/>
    <cellStyle name="Heading 3 14 14 2" xfId="1570"/>
    <cellStyle name="Heading 3 14 14 2 2" xfId="1571"/>
    <cellStyle name="Heading 3 14 14 3" xfId="1572"/>
    <cellStyle name="Heading 3 14 14 3 2" xfId="1573"/>
    <cellStyle name="Heading 3 14 14 4" xfId="1574"/>
    <cellStyle name="Heading 3 14 14 4 2" xfId="1575"/>
    <cellStyle name="Heading 3 14 15" xfId="1576"/>
    <cellStyle name="Heading 3 14 15 2" xfId="1577"/>
    <cellStyle name="Heading 3 14 15 2 2" xfId="1578"/>
    <cellStyle name="Heading 3 14 15 3" xfId="1579"/>
    <cellStyle name="Heading 3 14 15 3 2" xfId="1580"/>
    <cellStyle name="Heading 3 14 15 4" xfId="1581"/>
    <cellStyle name="Heading 3 14 15 4 2" xfId="1582"/>
    <cellStyle name="Heading 3 14 16" xfId="1583"/>
    <cellStyle name="Heading 3 14 16 2" xfId="1584"/>
    <cellStyle name="Heading 3 14 17" xfId="1585"/>
    <cellStyle name="Heading 3 14 17 2" xfId="1586"/>
    <cellStyle name="Heading 3 14 18" xfId="1587"/>
    <cellStyle name="Heading 3 14 18 2" xfId="1588"/>
    <cellStyle name="Heading 3 14 19" xfId="1589"/>
    <cellStyle name="Heading 3 14 2" xfId="1590"/>
    <cellStyle name="Heading 3 14 2 2" xfId="1591"/>
    <cellStyle name="Heading 3 14 2 2 2" xfId="1592"/>
    <cellStyle name="Heading 3 14 2 3" xfId="1593"/>
    <cellStyle name="Heading 3 14 2 3 2" xfId="1594"/>
    <cellStyle name="Heading 3 14 2 4" xfId="1595"/>
    <cellStyle name="Heading 3 14 2 4 2" xfId="1596"/>
    <cellStyle name="Heading 3 14 20" xfId="1597"/>
    <cellStyle name="Heading 3 14 21" xfId="1598"/>
    <cellStyle name="Heading 3 14 22" xfId="1599"/>
    <cellStyle name="Heading 3 14 23" xfId="1600"/>
    <cellStyle name="Heading 3 14 24" xfId="1601"/>
    <cellStyle name="Heading 3 14 25" xfId="1602"/>
    <cellStyle name="Heading 3 14 3" xfId="1603"/>
    <cellStyle name="Heading 3 14 3 2" xfId="1604"/>
    <cellStyle name="Heading 3 14 3 2 2" xfId="1605"/>
    <cellStyle name="Heading 3 14 3 3" xfId="1606"/>
    <cellStyle name="Heading 3 14 3 3 2" xfId="1607"/>
    <cellStyle name="Heading 3 14 3 4" xfId="1608"/>
    <cellStyle name="Heading 3 14 3 4 2" xfId="1609"/>
    <cellStyle name="Heading 3 14 4" xfId="1610"/>
    <cellStyle name="Heading 3 14 4 2" xfId="1611"/>
    <cellStyle name="Heading 3 14 4 2 2" xfId="1612"/>
    <cellStyle name="Heading 3 14 4 3" xfId="1613"/>
    <cellStyle name="Heading 3 14 4 3 2" xfId="1614"/>
    <cellStyle name="Heading 3 14 4 4" xfId="1615"/>
    <cellStyle name="Heading 3 14 4 4 2" xfId="1616"/>
    <cellStyle name="Heading 3 14 5" xfId="1617"/>
    <cellStyle name="Heading 3 14 5 2" xfId="1618"/>
    <cellStyle name="Heading 3 14 5 2 2" xfId="1619"/>
    <cellStyle name="Heading 3 14 5 3" xfId="1620"/>
    <cellStyle name="Heading 3 14 5 3 2" xfId="1621"/>
    <cellStyle name="Heading 3 14 5 4" xfId="1622"/>
    <cellStyle name="Heading 3 14 5 4 2" xfId="1623"/>
    <cellStyle name="Heading 3 14 6" xfId="1624"/>
    <cellStyle name="Heading 3 14 6 2" xfId="1625"/>
    <cellStyle name="Heading 3 14 6 2 2" xfId="1626"/>
    <cellStyle name="Heading 3 14 6 3" xfId="1627"/>
    <cellStyle name="Heading 3 14 6 3 2" xfId="1628"/>
    <cellStyle name="Heading 3 14 6 4" xfId="1629"/>
    <cellStyle name="Heading 3 14 6 4 2" xfId="1630"/>
    <cellStyle name="Heading 3 14 7" xfId="1631"/>
    <cellStyle name="Heading 3 14 7 2" xfId="1632"/>
    <cellStyle name="Heading 3 14 7 2 2" xfId="1633"/>
    <cellStyle name="Heading 3 14 7 3" xfId="1634"/>
    <cellStyle name="Heading 3 14 7 3 2" xfId="1635"/>
    <cellStyle name="Heading 3 14 7 4" xfId="1636"/>
    <cellStyle name="Heading 3 14 7 4 2" xfId="1637"/>
    <cellStyle name="Heading 3 14 8" xfId="1638"/>
    <cellStyle name="Heading 3 14 8 2" xfId="1639"/>
    <cellStyle name="Heading 3 14 8 2 2" xfId="1640"/>
    <cellStyle name="Heading 3 14 8 3" xfId="1641"/>
    <cellStyle name="Heading 3 14 8 3 2" xfId="1642"/>
    <cellStyle name="Heading 3 14 8 4" xfId="1643"/>
    <cellStyle name="Heading 3 14 8 4 2" xfId="1644"/>
    <cellStyle name="Heading 3 14 9" xfId="1645"/>
    <cellStyle name="Heading 3 14 9 2" xfId="1646"/>
    <cellStyle name="Heading 3 14 9 2 2" xfId="1647"/>
    <cellStyle name="Heading 3 14 9 3" xfId="1648"/>
    <cellStyle name="Heading 3 14 9 3 2" xfId="1649"/>
    <cellStyle name="Heading 3 14 9 4" xfId="1650"/>
    <cellStyle name="Heading 3 14 9 4 2" xfId="1651"/>
    <cellStyle name="Heading 3 15" xfId="1652"/>
    <cellStyle name="Heading 3 15 10" xfId="1653"/>
    <cellStyle name="Heading 3 15 10 2" xfId="1654"/>
    <cellStyle name="Heading 3 15 10 2 2" xfId="1655"/>
    <cellStyle name="Heading 3 15 10 3" xfId="1656"/>
    <cellStyle name="Heading 3 15 10 3 2" xfId="1657"/>
    <cellStyle name="Heading 3 15 10 4" xfId="1658"/>
    <cellStyle name="Heading 3 15 10 4 2" xfId="1659"/>
    <cellStyle name="Heading 3 15 11" xfId="1660"/>
    <cellStyle name="Heading 3 15 11 2" xfId="1661"/>
    <cellStyle name="Heading 3 15 11 2 2" xfId="1662"/>
    <cellStyle name="Heading 3 15 11 3" xfId="1663"/>
    <cellStyle name="Heading 3 15 11 3 2" xfId="1664"/>
    <cellStyle name="Heading 3 15 11 4" xfId="1665"/>
    <cellStyle name="Heading 3 15 11 4 2" xfId="1666"/>
    <cellStyle name="Heading 3 15 12" xfId="1667"/>
    <cellStyle name="Heading 3 15 12 2" xfId="1668"/>
    <cellStyle name="Heading 3 15 12 2 2" xfId="1669"/>
    <cellStyle name="Heading 3 15 12 3" xfId="1670"/>
    <cellStyle name="Heading 3 15 12 3 2" xfId="1671"/>
    <cellStyle name="Heading 3 15 12 4" xfId="1672"/>
    <cellStyle name="Heading 3 15 12 4 2" xfId="1673"/>
    <cellStyle name="Heading 3 15 13" xfId="1674"/>
    <cellStyle name="Heading 3 15 13 2" xfId="1675"/>
    <cellStyle name="Heading 3 15 13 2 2" xfId="1676"/>
    <cellStyle name="Heading 3 15 13 3" xfId="1677"/>
    <cellStyle name="Heading 3 15 13 3 2" xfId="1678"/>
    <cellStyle name="Heading 3 15 13 4" xfId="1679"/>
    <cellStyle name="Heading 3 15 13 4 2" xfId="1680"/>
    <cellStyle name="Heading 3 15 14" xfId="1681"/>
    <cellStyle name="Heading 3 15 14 2" xfId="1682"/>
    <cellStyle name="Heading 3 15 14 2 2" xfId="1683"/>
    <cellStyle name="Heading 3 15 14 3" xfId="1684"/>
    <cellStyle name="Heading 3 15 14 3 2" xfId="1685"/>
    <cellStyle name="Heading 3 15 14 4" xfId="1686"/>
    <cellStyle name="Heading 3 15 14 4 2" xfId="1687"/>
    <cellStyle name="Heading 3 15 15" xfId="1688"/>
    <cellStyle name="Heading 3 15 15 2" xfId="1689"/>
    <cellStyle name="Heading 3 15 15 2 2" xfId="1690"/>
    <cellStyle name="Heading 3 15 15 3" xfId="1691"/>
    <cellStyle name="Heading 3 15 15 3 2" xfId="1692"/>
    <cellStyle name="Heading 3 15 15 4" xfId="1693"/>
    <cellStyle name="Heading 3 15 15 4 2" xfId="1694"/>
    <cellStyle name="Heading 3 15 16" xfId="1695"/>
    <cellStyle name="Heading 3 15 16 2" xfId="1696"/>
    <cellStyle name="Heading 3 15 17" xfId="1697"/>
    <cellStyle name="Heading 3 15 17 2" xfId="1698"/>
    <cellStyle name="Heading 3 15 18" xfId="1699"/>
    <cellStyle name="Heading 3 15 18 2" xfId="1700"/>
    <cellStyle name="Heading 3 15 19" xfId="1701"/>
    <cellStyle name="Heading 3 15 2" xfId="1702"/>
    <cellStyle name="Heading 3 15 2 2" xfId="1703"/>
    <cellStyle name="Heading 3 15 2 2 2" xfId="1704"/>
    <cellStyle name="Heading 3 15 2 3" xfId="1705"/>
    <cellStyle name="Heading 3 15 2 3 2" xfId="1706"/>
    <cellStyle name="Heading 3 15 2 4" xfId="1707"/>
    <cellStyle name="Heading 3 15 2 4 2" xfId="1708"/>
    <cellStyle name="Heading 3 15 20" xfId="1709"/>
    <cellStyle name="Heading 3 15 21" xfId="1710"/>
    <cellStyle name="Heading 3 15 22" xfId="1711"/>
    <cellStyle name="Heading 3 15 23" xfId="1712"/>
    <cellStyle name="Heading 3 15 24" xfId="1713"/>
    <cellStyle name="Heading 3 15 25" xfId="1714"/>
    <cellStyle name="Heading 3 15 3" xfId="1715"/>
    <cellStyle name="Heading 3 15 3 2" xfId="1716"/>
    <cellStyle name="Heading 3 15 3 2 2" xfId="1717"/>
    <cellStyle name="Heading 3 15 3 3" xfId="1718"/>
    <cellStyle name="Heading 3 15 3 3 2" xfId="1719"/>
    <cellStyle name="Heading 3 15 3 4" xfId="1720"/>
    <cellStyle name="Heading 3 15 3 4 2" xfId="1721"/>
    <cellStyle name="Heading 3 15 4" xfId="1722"/>
    <cellStyle name="Heading 3 15 4 2" xfId="1723"/>
    <cellStyle name="Heading 3 15 4 2 2" xfId="1724"/>
    <cellStyle name="Heading 3 15 4 3" xfId="1725"/>
    <cellStyle name="Heading 3 15 4 3 2" xfId="1726"/>
    <cellStyle name="Heading 3 15 4 4" xfId="1727"/>
    <cellStyle name="Heading 3 15 4 4 2" xfId="1728"/>
    <cellStyle name="Heading 3 15 5" xfId="1729"/>
    <cellStyle name="Heading 3 15 5 2" xfId="1730"/>
    <cellStyle name="Heading 3 15 5 2 2" xfId="1731"/>
    <cellStyle name="Heading 3 15 5 3" xfId="1732"/>
    <cellStyle name="Heading 3 15 5 3 2" xfId="1733"/>
    <cellStyle name="Heading 3 15 5 4" xfId="1734"/>
    <cellStyle name="Heading 3 15 5 4 2" xfId="1735"/>
    <cellStyle name="Heading 3 15 6" xfId="1736"/>
    <cellStyle name="Heading 3 15 6 2" xfId="1737"/>
    <cellStyle name="Heading 3 15 6 2 2" xfId="1738"/>
    <cellStyle name="Heading 3 15 6 3" xfId="1739"/>
    <cellStyle name="Heading 3 15 6 3 2" xfId="1740"/>
    <cellStyle name="Heading 3 15 6 4" xfId="1741"/>
    <cellStyle name="Heading 3 15 6 4 2" xfId="1742"/>
    <cellStyle name="Heading 3 15 7" xfId="1743"/>
    <cellStyle name="Heading 3 15 7 2" xfId="1744"/>
    <cellStyle name="Heading 3 15 7 2 2" xfId="1745"/>
    <cellStyle name="Heading 3 15 7 3" xfId="1746"/>
    <cellStyle name="Heading 3 15 7 3 2" xfId="1747"/>
    <cellStyle name="Heading 3 15 7 4" xfId="1748"/>
    <cellStyle name="Heading 3 15 7 4 2" xfId="1749"/>
    <cellStyle name="Heading 3 15 8" xfId="1750"/>
    <cellStyle name="Heading 3 15 8 2" xfId="1751"/>
    <cellStyle name="Heading 3 15 8 2 2" xfId="1752"/>
    <cellStyle name="Heading 3 15 8 3" xfId="1753"/>
    <cellStyle name="Heading 3 15 8 3 2" xfId="1754"/>
    <cellStyle name="Heading 3 15 8 4" xfId="1755"/>
    <cellStyle name="Heading 3 15 8 4 2" xfId="1756"/>
    <cellStyle name="Heading 3 15 9" xfId="1757"/>
    <cellStyle name="Heading 3 15 9 2" xfId="1758"/>
    <cellStyle name="Heading 3 15 9 2 2" xfId="1759"/>
    <cellStyle name="Heading 3 15 9 3" xfId="1760"/>
    <cellStyle name="Heading 3 15 9 3 2" xfId="1761"/>
    <cellStyle name="Heading 3 15 9 4" xfId="1762"/>
    <cellStyle name="Heading 3 15 9 4 2" xfId="1763"/>
    <cellStyle name="Heading 3 16" xfId="1764"/>
    <cellStyle name="Heading 3 16 2" xfId="1765"/>
    <cellStyle name="Heading 3 16 2 2" xfId="1766"/>
    <cellStyle name="Heading 3 16 3" xfId="1767"/>
    <cellStyle name="Heading 3 16 3 2" xfId="1768"/>
    <cellStyle name="Heading 3 16 4" xfId="1769"/>
    <cellStyle name="Heading 3 16 4 2" xfId="1770"/>
    <cellStyle name="Heading 3 17" xfId="1771"/>
    <cellStyle name="Heading 3 17 2" xfId="1772"/>
    <cellStyle name="Heading 3 17 2 2" xfId="1773"/>
    <cellStyle name="Heading 3 17 3" xfId="1774"/>
    <cellStyle name="Heading 3 17 3 2" xfId="1775"/>
    <cellStyle name="Heading 3 17 4" xfId="1776"/>
    <cellStyle name="Heading 3 17 4 2" xfId="1777"/>
    <cellStyle name="Heading 3 18" xfId="1778"/>
    <cellStyle name="Heading 3 18 2" xfId="1779"/>
    <cellStyle name="Heading 3 19" xfId="1780"/>
    <cellStyle name="Heading 3 19 2" xfId="1781"/>
    <cellStyle name="Heading 3 2" xfId="194"/>
    <cellStyle name="Heading 3 2 10" xfId="1782"/>
    <cellStyle name="Heading 3 2 10 10" xfId="1783"/>
    <cellStyle name="Heading 3 2 10 10 2" xfId="1784"/>
    <cellStyle name="Heading 3 2 10 10 2 2" xfId="1785"/>
    <cellStyle name="Heading 3 2 10 10 3" xfId="1786"/>
    <cellStyle name="Heading 3 2 10 10 3 2" xfId="1787"/>
    <cellStyle name="Heading 3 2 10 10 4" xfId="1788"/>
    <cellStyle name="Heading 3 2 10 10 4 2" xfId="1789"/>
    <cellStyle name="Heading 3 2 10 11" xfId="1790"/>
    <cellStyle name="Heading 3 2 10 11 2" xfId="1791"/>
    <cellStyle name="Heading 3 2 10 11 2 2" xfId="1792"/>
    <cellStyle name="Heading 3 2 10 11 3" xfId="1793"/>
    <cellStyle name="Heading 3 2 10 11 3 2" xfId="1794"/>
    <cellStyle name="Heading 3 2 10 11 4" xfId="1795"/>
    <cellStyle name="Heading 3 2 10 11 4 2" xfId="1796"/>
    <cellStyle name="Heading 3 2 10 12" xfId="1797"/>
    <cellStyle name="Heading 3 2 10 12 2" xfId="1798"/>
    <cellStyle name="Heading 3 2 10 12 2 2" xfId="1799"/>
    <cellStyle name="Heading 3 2 10 12 3" xfId="1800"/>
    <cellStyle name="Heading 3 2 10 12 3 2" xfId="1801"/>
    <cellStyle name="Heading 3 2 10 12 4" xfId="1802"/>
    <cellStyle name="Heading 3 2 10 12 4 2" xfId="1803"/>
    <cellStyle name="Heading 3 2 10 13" xfId="1804"/>
    <cellStyle name="Heading 3 2 10 13 2" xfId="1805"/>
    <cellStyle name="Heading 3 2 10 13 2 2" xfId="1806"/>
    <cellStyle name="Heading 3 2 10 13 3" xfId="1807"/>
    <cellStyle name="Heading 3 2 10 13 3 2" xfId="1808"/>
    <cellStyle name="Heading 3 2 10 13 4" xfId="1809"/>
    <cellStyle name="Heading 3 2 10 13 4 2" xfId="1810"/>
    <cellStyle name="Heading 3 2 10 14" xfId="1811"/>
    <cellStyle name="Heading 3 2 10 14 2" xfId="1812"/>
    <cellStyle name="Heading 3 2 10 14 2 2" xfId="1813"/>
    <cellStyle name="Heading 3 2 10 14 3" xfId="1814"/>
    <cellStyle name="Heading 3 2 10 14 3 2" xfId="1815"/>
    <cellStyle name="Heading 3 2 10 14 4" xfId="1816"/>
    <cellStyle name="Heading 3 2 10 14 4 2" xfId="1817"/>
    <cellStyle name="Heading 3 2 10 15" xfId="1818"/>
    <cellStyle name="Heading 3 2 10 15 2" xfId="1819"/>
    <cellStyle name="Heading 3 2 10 15 2 2" xfId="1820"/>
    <cellStyle name="Heading 3 2 10 15 3" xfId="1821"/>
    <cellStyle name="Heading 3 2 10 15 3 2" xfId="1822"/>
    <cellStyle name="Heading 3 2 10 15 4" xfId="1823"/>
    <cellStyle name="Heading 3 2 10 15 4 2" xfId="1824"/>
    <cellStyle name="Heading 3 2 10 16" xfId="1825"/>
    <cellStyle name="Heading 3 2 10 16 2" xfId="1826"/>
    <cellStyle name="Heading 3 2 10 17" xfId="1827"/>
    <cellStyle name="Heading 3 2 10 17 2" xfId="1828"/>
    <cellStyle name="Heading 3 2 10 18" xfId="1829"/>
    <cellStyle name="Heading 3 2 10 18 2" xfId="1830"/>
    <cellStyle name="Heading 3 2 10 19" xfId="1831"/>
    <cellStyle name="Heading 3 2 10 2" xfId="1832"/>
    <cellStyle name="Heading 3 2 10 2 2" xfId="1833"/>
    <cellStyle name="Heading 3 2 10 2 2 2" xfId="1834"/>
    <cellStyle name="Heading 3 2 10 2 3" xfId="1835"/>
    <cellStyle name="Heading 3 2 10 2 3 2" xfId="1836"/>
    <cellStyle name="Heading 3 2 10 2 4" xfId="1837"/>
    <cellStyle name="Heading 3 2 10 2 4 2" xfId="1838"/>
    <cellStyle name="Heading 3 2 10 20" xfId="1839"/>
    <cellStyle name="Heading 3 2 10 21" xfId="1840"/>
    <cellStyle name="Heading 3 2 10 22" xfId="1841"/>
    <cellStyle name="Heading 3 2 10 23" xfId="1842"/>
    <cellStyle name="Heading 3 2 10 24" xfId="1843"/>
    <cellStyle name="Heading 3 2 10 25" xfId="1844"/>
    <cellStyle name="Heading 3 2 10 3" xfId="1845"/>
    <cellStyle name="Heading 3 2 10 3 2" xfId="1846"/>
    <cellStyle name="Heading 3 2 10 3 2 2" xfId="1847"/>
    <cellStyle name="Heading 3 2 10 3 3" xfId="1848"/>
    <cellStyle name="Heading 3 2 10 3 3 2" xfId="1849"/>
    <cellStyle name="Heading 3 2 10 3 4" xfId="1850"/>
    <cellStyle name="Heading 3 2 10 3 4 2" xfId="1851"/>
    <cellStyle name="Heading 3 2 10 4" xfId="1852"/>
    <cellStyle name="Heading 3 2 10 4 2" xfId="1853"/>
    <cellStyle name="Heading 3 2 10 4 2 2" xfId="1854"/>
    <cellStyle name="Heading 3 2 10 4 3" xfId="1855"/>
    <cellStyle name="Heading 3 2 10 4 3 2" xfId="1856"/>
    <cellStyle name="Heading 3 2 10 4 4" xfId="1857"/>
    <cellStyle name="Heading 3 2 10 4 4 2" xfId="1858"/>
    <cellStyle name="Heading 3 2 10 5" xfId="1859"/>
    <cellStyle name="Heading 3 2 10 5 2" xfId="1860"/>
    <cellStyle name="Heading 3 2 10 5 2 2" xfId="1861"/>
    <cellStyle name="Heading 3 2 10 5 3" xfId="1862"/>
    <cellStyle name="Heading 3 2 10 5 3 2" xfId="1863"/>
    <cellStyle name="Heading 3 2 10 5 4" xfId="1864"/>
    <cellStyle name="Heading 3 2 10 5 4 2" xfId="1865"/>
    <cellStyle name="Heading 3 2 10 6" xfId="1866"/>
    <cellStyle name="Heading 3 2 10 6 2" xfId="1867"/>
    <cellStyle name="Heading 3 2 10 6 2 2" xfId="1868"/>
    <cellStyle name="Heading 3 2 10 6 3" xfId="1869"/>
    <cellStyle name="Heading 3 2 10 6 3 2" xfId="1870"/>
    <cellStyle name="Heading 3 2 10 6 4" xfId="1871"/>
    <cellStyle name="Heading 3 2 10 6 4 2" xfId="1872"/>
    <cellStyle name="Heading 3 2 10 7" xfId="1873"/>
    <cellStyle name="Heading 3 2 10 7 2" xfId="1874"/>
    <cellStyle name="Heading 3 2 10 7 2 2" xfId="1875"/>
    <cellStyle name="Heading 3 2 10 7 3" xfId="1876"/>
    <cellStyle name="Heading 3 2 10 7 3 2" xfId="1877"/>
    <cellStyle name="Heading 3 2 10 7 4" xfId="1878"/>
    <cellStyle name="Heading 3 2 10 7 4 2" xfId="1879"/>
    <cellStyle name="Heading 3 2 10 8" xfId="1880"/>
    <cellStyle name="Heading 3 2 10 8 2" xfId="1881"/>
    <cellStyle name="Heading 3 2 10 8 2 2" xfId="1882"/>
    <cellStyle name="Heading 3 2 10 8 3" xfId="1883"/>
    <cellStyle name="Heading 3 2 10 8 3 2" xfId="1884"/>
    <cellStyle name="Heading 3 2 10 8 4" xfId="1885"/>
    <cellStyle name="Heading 3 2 10 8 4 2" xfId="1886"/>
    <cellStyle name="Heading 3 2 10 9" xfId="1887"/>
    <cellStyle name="Heading 3 2 10 9 2" xfId="1888"/>
    <cellStyle name="Heading 3 2 10 9 2 2" xfId="1889"/>
    <cellStyle name="Heading 3 2 10 9 3" xfId="1890"/>
    <cellStyle name="Heading 3 2 10 9 3 2" xfId="1891"/>
    <cellStyle name="Heading 3 2 10 9 4" xfId="1892"/>
    <cellStyle name="Heading 3 2 10 9 4 2" xfId="1893"/>
    <cellStyle name="Heading 3 2 11" xfId="1894"/>
    <cellStyle name="Heading 3 2 11 10" xfId="1895"/>
    <cellStyle name="Heading 3 2 11 10 2" xfId="1896"/>
    <cellStyle name="Heading 3 2 11 10 2 2" xfId="1897"/>
    <cellStyle name="Heading 3 2 11 10 3" xfId="1898"/>
    <cellStyle name="Heading 3 2 11 10 3 2" xfId="1899"/>
    <cellStyle name="Heading 3 2 11 10 4" xfId="1900"/>
    <cellStyle name="Heading 3 2 11 10 4 2" xfId="1901"/>
    <cellStyle name="Heading 3 2 11 11" xfId="1902"/>
    <cellStyle name="Heading 3 2 11 11 2" xfId="1903"/>
    <cellStyle name="Heading 3 2 11 11 2 2" xfId="1904"/>
    <cellStyle name="Heading 3 2 11 11 3" xfId="1905"/>
    <cellStyle name="Heading 3 2 11 11 3 2" xfId="1906"/>
    <cellStyle name="Heading 3 2 11 11 4" xfId="1907"/>
    <cellStyle name="Heading 3 2 11 11 4 2" xfId="1908"/>
    <cellStyle name="Heading 3 2 11 12" xfId="1909"/>
    <cellStyle name="Heading 3 2 11 12 2" xfId="1910"/>
    <cellStyle name="Heading 3 2 11 12 2 2" xfId="1911"/>
    <cellStyle name="Heading 3 2 11 12 3" xfId="1912"/>
    <cellStyle name="Heading 3 2 11 12 3 2" xfId="1913"/>
    <cellStyle name="Heading 3 2 11 12 4" xfId="1914"/>
    <cellStyle name="Heading 3 2 11 12 4 2" xfId="1915"/>
    <cellStyle name="Heading 3 2 11 13" xfId="1916"/>
    <cellStyle name="Heading 3 2 11 13 2" xfId="1917"/>
    <cellStyle name="Heading 3 2 11 13 2 2" xfId="1918"/>
    <cellStyle name="Heading 3 2 11 13 3" xfId="1919"/>
    <cellStyle name="Heading 3 2 11 13 3 2" xfId="1920"/>
    <cellStyle name="Heading 3 2 11 13 4" xfId="1921"/>
    <cellStyle name="Heading 3 2 11 13 4 2" xfId="1922"/>
    <cellStyle name="Heading 3 2 11 14" xfId="1923"/>
    <cellStyle name="Heading 3 2 11 14 2" xfId="1924"/>
    <cellStyle name="Heading 3 2 11 14 2 2" xfId="1925"/>
    <cellStyle name="Heading 3 2 11 14 3" xfId="1926"/>
    <cellStyle name="Heading 3 2 11 14 3 2" xfId="1927"/>
    <cellStyle name="Heading 3 2 11 14 4" xfId="1928"/>
    <cellStyle name="Heading 3 2 11 14 4 2" xfId="1929"/>
    <cellStyle name="Heading 3 2 11 15" xfId="1930"/>
    <cellStyle name="Heading 3 2 11 15 2" xfId="1931"/>
    <cellStyle name="Heading 3 2 11 15 2 2" xfId="1932"/>
    <cellStyle name="Heading 3 2 11 15 3" xfId="1933"/>
    <cellStyle name="Heading 3 2 11 15 3 2" xfId="1934"/>
    <cellStyle name="Heading 3 2 11 15 4" xfId="1935"/>
    <cellStyle name="Heading 3 2 11 15 4 2" xfId="1936"/>
    <cellStyle name="Heading 3 2 11 16" xfId="1937"/>
    <cellStyle name="Heading 3 2 11 16 2" xfId="1938"/>
    <cellStyle name="Heading 3 2 11 17" xfId="1939"/>
    <cellStyle name="Heading 3 2 11 17 2" xfId="1940"/>
    <cellStyle name="Heading 3 2 11 18" xfId="1941"/>
    <cellStyle name="Heading 3 2 11 18 2" xfId="1942"/>
    <cellStyle name="Heading 3 2 11 19" xfId="1943"/>
    <cellStyle name="Heading 3 2 11 2" xfId="1944"/>
    <cellStyle name="Heading 3 2 11 2 2" xfId="1945"/>
    <cellStyle name="Heading 3 2 11 2 2 2" xfId="1946"/>
    <cellStyle name="Heading 3 2 11 2 3" xfId="1947"/>
    <cellStyle name="Heading 3 2 11 2 3 2" xfId="1948"/>
    <cellStyle name="Heading 3 2 11 2 4" xfId="1949"/>
    <cellStyle name="Heading 3 2 11 2 4 2" xfId="1950"/>
    <cellStyle name="Heading 3 2 11 20" xfId="1951"/>
    <cellStyle name="Heading 3 2 11 21" xfId="1952"/>
    <cellStyle name="Heading 3 2 11 22" xfId="1953"/>
    <cellStyle name="Heading 3 2 11 23" xfId="1954"/>
    <cellStyle name="Heading 3 2 11 24" xfId="1955"/>
    <cellStyle name="Heading 3 2 11 25" xfId="1956"/>
    <cellStyle name="Heading 3 2 11 3" xfId="1957"/>
    <cellStyle name="Heading 3 2 11 3 2" xfId="1958"/>
    <cellStyle name="Heading 3 2 11 3 2 2" xfId="1959"/>
    <cellStyle name="Heading 3 2 11 3 3" xfId="1960"/>
    <cellStyle name="Heading 3 2 11 3 3 2" xfId="1961"/>
    <cellStyle name="Heading 3 2 11 3 4" xfId="1962"/>
    <cellStyle name="Heading 3 2 11 3 4 2" xfId="1963"/>
    <cellStyle name="Heading 3 2 11 4" xfId="1964"/>
    <cellStyle name="Heading 3 2 11 4 2" xfId="1965"/>
    <cellStyle name="Heading 3 2 11 4 2 2" xfId="1966"/>
    <cellStyle name="Heading 3 2 11 4 3" xfId="1967"/>
    <cellStyle name="Heading 3 2 11 4 3 2" xfId="1968"/>
    <cellStyle name="Heading 3 2 11 4 4" xfId="1969"/>
    <cellStyle name="Heading 3 2 11 4 4 2" xfId="1970"/>
    <cellStyle name="Heading 3 2 11 5" xfId="1971"/>
    <cellStyle name="Heading 3 2 11 5 2" xfId="1972"/>
    <cellStyle name="Heading 3 2 11 5 2 2" xfId="1973"/>
    <cellStyle name="Heading 3 2 11 5 3" xfId="1974"/>
    <cellStyle name="Heading 3 2 11 5 3 2" xfId="1975"/>
    <cellStyle name="Heading 3 2 11 5 4" xfId="1976"/>
    <cellStyle name="Heading 3 2 11 5 4 2" xfId="1977"/>
    <cellStyle name="Heading 3 2 11 6" xfId="1978"/>
    <cellStyle name="Heading 3 2 11 6 2" xfId="1979"/>
    <cellStyle name="Heading 3 2 11 6 2 2" xfId="1980"/>
    <cellStyle name="Heading 3 2 11 6 3" xfId="1981"/>
    <cellStyle name="Heading 3 2 11 6 3 2" xfId="1982"/>
    <cellStyle name="Heading 3 2 11 6 4" xfId="1983"/>
    <cellStyle name="Heading 3 2 11 6 4 2" xfId="1984"/>
    <cellStyle name="Heading 3 2 11 7" xfId="1985"/>
    <cellStyle name="Heading 3 2 11 7 2" xfId="1986"/>
    <cellStyle name="Heading 3 2 11 7 2 2" xfId="1987"/>
    <cellStyle name="Heading 3 2 11 7 3" xfId="1988"/>
    <cellStyle name="Heading 3 2 11 7 3 2" xfId="1989"/>
    <cellStyle name="Heading 3 2 11 7 4" xfId="1990"/>
    <cellStyle name="Heading 3 2 11 7 4 2" xfId="1991"/>
    <cellStyle name="Heading 3 2 11 8" xfId="1992"/>
    <cellStyle name="Heading 3 2 11 8 2" xfId="1993"/>
    <cellStyle name="Heading 3 2 11 8 2 2" xfId="1994"/>
    <cellStyle name="Heading 3 2 11 8 3" xfId="1995"/>
    <cellStyle name="Heading 3 2 11 8 3 2" xfId="1996"/>
    <cellStyle name="Heading 3 2 11 8 4" xfId="1997"/>
    <cellStyle name="Heading 3 2 11 8 4 2" xfId="1998"/>
    <cellStyle name="Heading 3 2 11 9" xfId="1999"/>
    <cellStyle name="Heading 3 2 11 9 2" xfId="2000"/>
    <cellStyle name="Heading 3 2 11 9 2 2" xfId="2001"/>
    <cellStyle name="Heading 3 2 11 9 3" xfId="2002"/>
    <cellStyle name="Heading 3 2 11 9 3 2" xfId="2003"/>
    <cellStyle name="Heading 3 2 11 9 4" xfId="2004"/>
    <cellStyle name="Heading 3 2 11 9 4 2" xfId="2005"/>
    <cellStyle name="Heading 3 2 12" xfId="2006"/>
    <cellStyle name="Heading 3 2 12 10" xfId="2007"/>
    <cellStyle name="Heading 3 2 12 10 2" xfId="2008"/>
    <cellStyle name="Heading 3 2 12 10 2 2" xfId="2009"/>
    <cellStyle name="Heading 3 2 12 10 3" xfId="2010"/>
    <cellStyle name="Heading 3 2 12 10 3 2" xfId="2011"/>
    <cellStyle name="Heading 3 2 12 10 4" xfId="2012"/>
    <cellStyle name="Heading 3 2 12 10 4 2" xfId="2013"/>
    <cellStyle name="Heading 3 2 12 11" xfId="2014"/>
    <cellStyle name="Heading 3 2 12 11 2" xfId="2015"/>
    <cellStyle name="Heading 3 2 12 11 2 2" xfId="2016"/>
    <cellStyle name="Heading 3 2 12 11 3" xfId="2017"/>
    <cellStyle name="Heading 3 2 12 11 3 2" xfId="2018"/>
    <cellStyle name="Heading 3 2 12 11 4" xfId="2019"/>
    <cellStyle name="Heading 3 2 12 11 4 2" xfId="2020"/>
    <cellStyle name="Heading 3 2 12 12" xfId="2021"/>
    <cellStyle name="Heading 3 2 12 12 2" xfId="2022"/>
    <cellStyle name="Heading 3 2 12 12 2 2" xfId="2023"/>
    <cellStyle name="Heading 3 2 12 12 3" xfId="2024"/>
    <cellStyle name="Heading 3 2 12 12 3 2" xfId="2025"/>
    <cellStyle name="Heading 3 2 12 12 4" xfId="2026"/>
    <cellStyle name="Heading 3 2 12 12 4 2" xfId="2027"/>
    <cellStyle name="Heading 3 2 12 13" xfId="2028"/>
    <cellStyle name="Heading 3 2 12 13 2" xfId="2029"/>
    <cellStyle name="Heading 3 2 12 13 2 2" xfId="2030"/>
    <cellStyle name="Heading 3 2 12 13 3" xfId="2031"/>
    <cellStyle name="Heading 3 2 12 13 3 2" xfId="2032"/>
    <cellStyle name="Heading 3 2 12 13 4" xfId="2033"/>
    <cellStyle name="Heading 3 2 12 13 4 2" xfId="2034"/>
    <cellStyle name="Heading 3 2 12 14" xfId="2035"/>
    <cellStyle name="Heading 3 2 12 14 2" xfId="2036"/>
    <cellStyle name="Heading 3 2 12 14 2 2" xfId="2037"/>
    <cellStyle name="Heading 3 2 12 14 3" xfId="2038"/>
    <cellStyle name="Heading 3 2 12 14 3 2" xfId="2039"/>
    <cellStyle name="Heading 3 2 12 14 4" xfId="2040"/>
    <cellStyle name="Heading 3 2 12 14 4 2" xfId="2041"/>
    <cellStyle name="Heading 3 2 12 15" xfId="2042"/>
    <cellStyle name="Heading 3 2 12 15 2" xfId="2043"/>
    <cellStyle name="Heading 3 2 12 15 2 2" xfId="2044"/>
    <cellStyle name="Heading 3 2 12 15 3" xfId="2045"/>
    <cellStyle name="Heading 3 2 12 15 3 2" xfId="2046"/>
    <cellStyle name="Heading 3 2 12 15 4" xfId="2047"/>
    <cellStyle name="Heading 3 2 12 15 4 2" xfId="2048"/>
    <cellStyle name="Heading 3 2 12 16" xfId="2049"/>
    <cellStyle name="Heading 3 2 12 16 2" xfId="2050"/>
    <cellStyle name="Heading 3 2 12 17" xfId="2051"/>
    <cellStyle name="Heading 3 2 12 17 2" xfId="2052"/>
    <cellStyle name="Heading 3 2 12 18" xfId="2053"/>
    <cellStyle name="Heading 3 2 12 18 2" xfId="2054"/>
    <cellStyle name="Heading 3 2 12 19" xfId="2055"/>
    <cellStyle name="Heading 3 2 12 2" xfId="2056"/>
    <cellStyle name="Heading 3 2 12 2 2" xfId="2057"/>
    <cellStyle name="Heading 3 2 12 2 2 2" xfId="2058"/>
    <cellStyle name="Heading 3 2 12 2 3" xfId="2059"/>
    <cellStyle name="Heading 3 2 12 2 3 2" xfId="2060"/>
    <cellStyle name="Heading 3 2 12 2 4" xfId="2061"/>
    <cellStyle name="Heading 3 2 12 2 4 2" xfId="2062"/>
    <cellStyle name="Heading 3 2 12 20" xfId="2063"/>
    <cellStyle name="Heading 3 2 12 21" xfId="2064"/>
    <cellStyle name="Heading 3 2 12 22" xfId="2065"/>
    <cellStyle name="Heading 3 2 12 23" xfId="2066"/>
    <cellStyle name="Heading 3 2 12 24" xfId="2067"/>
    <cellStyle name="Heading 3 2 12 25" xfId="2068"/>
    <cellStyle name="Heading 3 2 12 3" xfId="2069"/>
    <cellStyle name="Heading 3 2 12 3 2" xfId="2070"/>
    <cellStyle name="Heading 3 2 12 3 2 2" xfId="2071"/>
    <cellStyle name="Heading 3 2 12 3 3" xfId="2072"/>
    <cellStyle name="Heading 3 2 12 3 3 2" xfId="2073"/>
    <cellStyle name="Heading 3 2 12 3 4" xfId="2074"/>
    <cellStyle name="Heading 3 2 12 3 4 2" xfId="2075"/>
    <cellStyle name="Heading 3 2 12 4" xfId="2076"/>
    <cellStyle name="Heading 3 2 12 4 2" xfId="2077"/>
    <cellStyle name="Heading 3 2 12 4 2 2" xfId="2078"/>
    <cellStyle name="Heading 3 2 12 4 3" xfId="2079"/>
    <cellStyle name="Heading 3 2 12 4 3 2" xfId="2080"/>
    <cellStyle name="Heading 3 2 12 4 4" xfId="2081"/>
    <cellStyle name="Heading 3 2 12 4 4 2" xfId="2082"/>
    <cellStyle name="Heading 3 2 12 5" xfId="2083"/>
    <cellStyle name="Heading 3 2 12 5 2" xfId="2084"/>
    <cellStyle name="Heading 3 2 12 5 2 2" xfId="2085"/>
    <cellStyle name="Heading 3 2 12 5 3" xfId="2086"/>
    <cellStyle name="Heading 3 2 12 5 3 2" xfId="2087"/>
    <cellStyle name="Heading 3 2 12 5 4" xfId="2088"/>
    <cellStyle name="Heading 3 2 12 5 4 2" xfId="2089"/>
    <cellStyle name="Heading 3 2 12 6" xfId="2090"/>
    <cellStyle name="Heading 3 2 12 6 2" xfId="2091"/>
    <cellStyle name="Heading 3 2 12 6 2 2" xfId="2092"/>
    <cellStyle name="Heading 3 2 12 6 3" xfId="2093"/>
    <cellStyle name="Heading 3 2 12 6 3 2" xfId="2094"/>
    <cellStyle name="Heading 3 2 12 6 4" xfId="2095"/>
    <cellStyle name="Heading 3 2 12 6 4 2" xfId="2096"/>
    <cellStyle name="Heading 3 2 12 7" xfId="2097"/>
    <cellStyle name="Heading 3 2 12 7 2" xfId="2098"/>
    <cellStyle name="Heading 3 2 12 7 2 2" xfId="2099"/>
    <cellStyle name="Heading 3 2 12 7 3" xfId="2100"/>
    <cellStyle name="Heading 3 2 12 7 3 2" xfId="2101"/>
    <cellStyle name="Heading 3 2 12 7 4" xfId="2102"/>
    <cellStyle name="Heading 3 2 12 7 4 2" xfId="2103"/>
    <cellStyle name="Heading 3 2 12 8" xfId="2104"/>
    <cellStyle name="Heading 3 2 12 8 2" xfId="2105"/>
    <cellStyle name="Heading 3 2 12 8 2 2" xfId="2106"/>
    <cellStyle name="Heading 3 2 12 8 3" xfId="2107"/>
    <cellStyle name="Heading 3 2 12 8 3 2" xfId="2108"/>
    <cellStyle name="Heading 3 2 12 8 4" xfId="2109"/>
    <cellStyle name="Heading 3 2 12 8 4 2" xfId="2110"/>
    <cellStyle name="Heading 3 2 12 9" xfId="2111"/>
    <cellStyle name="Heading 3 2 12 9 2" xfId="2112"/>
    <cellStyle name="Heading 3 2 12 9 2 2" xfId="2113"/>
    <cellStyle name="Heading 3 2 12 9 3" xfId="2114"/>
    <cellStyle name="Heading 3 2 12 9 3 2" xfId="2115"/>
    <cellStyle name="Heading 3 2 12 9 4" xfId="2116"/>
    <cellStyle name="Heading 3 2 12 9 4 2" xfId="2117"/>
    <cellStyle name="Heading 3 2 13" xfId="2118"/>
    <cellStyle name="Heading 3 2 13 10" xfId="2119"/>
    <cellStyle name="Heading 3 2 13 10 2" xfId="2120"/>
    <cellStyle name="Heading 3 2 13 10 2 2" xfId="2121"/>
    <cellStyle name="Heading 3 2 13 10 3" xfId="2122"/>
    <cellStyle name="Heading 3 2 13 10 3 2" xfId="2123"/>
    <cellStyle name="Heading 3 2 13 10 4" xfId="2124"/>
    <cellStyle name="Heading 3 2 13 10 4 2" xfId="2125"/>
    <cellStyle name="Heading 3 2 13 11" xfId="2126"/>
    <cellStyle name="Heading 3 2 13 11 2" xfId="2127"/>
    <cellStyle name="Heading 3 2 13 11 2 2" xfId="2128"/>
    <cellStyle name="Heading 3 2 13 11 3" xfId="2129"/>
    <cellStyle name="Heading 3 2 13 11 3 2" xfId="2130"/>
    <cellStyle name="Heading 3 2 13 11 4" xfId="2131"/>
    <cellStyle name="Heading 3 2 13 11 4 2" xfId="2132"/>
    <cellStyle name="Heading 3 2 13 12" xfId="2133"/>
    <cellStyle name="Heading 3 2 13 12 2" xfId="2134"/>
    <cellStyle name="Heading 3 2 13 12 2 2" xfId="2135"/>
    <cellStyle name="Heading 3 2 13 12 3" xfId="2136"/>
    <cellStyle name="Heading 3 2 13 12 3 2" xfId="2137"/>
    <cellStyle name="Heading 3 2 13 12 4" xfId="2138"/>
    <cellStyle name="Heading 3 2 13 12 4 2" xfId="2139"/>
    <cellStyle name="Heading 3 2 13 13" xfId="2140"/>
    <cellStyle name="Heading 3 2 13 13 2" xfId="2141"/>
    <cellStyle name="Heading 3 2 13 13 2 2" xfId="2142"/>
    <cellStyle name="Heading 3 2 13 13 3" xfId="2143"/>
    <cellStyle name="Heading 3 2 13 13 3 2" xfId="2144"/>
    <cellStyle name="Heading 3 2 13 13 4" xfId="2145"/>
    <cellStyle name="Heading 3 2 13 13 4 2" xfId="2146"/>
    <cellStyle name="Heading 3 2 13 14" xfId="2147"/>
    <cellStyle name="Heading 3 2 13 14 2" xfId="2148"/>
    <cellStyle name="Heading 3 2 13 14 2 2" xfId="2149"/>
    <cellStyle name="Heading 3 2 13 14 3" xfId="2150"/>
    <cellStyle name="Heading 3 2 13 14 3 2" xfId="2151"/>
    <cellStyle name="Heading 3 2 13 14 4" xfId="2152"/>
    <cellStyle name="Heading 3 2 13 14 4 2" xfId="2153"/>
    <cellStyle name="Heading 3 2 13 15" xfId="2154"/>
    <cellStyle name="Heading 3 2 13 15 2" xfId="2155"/>
    <cellStyle name="Heading 3 2 13 15 2 2" xfId="2156"/>
    <cellStyle name="Heading 3 2 13 15 3" xfId="2157"/>
    <cellStyle name="Heading 3 2 13 15 3 2" xfId="2158"/>
    <cellStyle name="Heading 3 2 13 15 4" xfId="2159"/>
    <cellStyle name="Heading 3 2 13 15 4 2" xfId="2160"/>
    <cellStyle name="Heading 3 2 13 16" xfId="2161"/>
    <cellStyle name="Heading 3 2 13 16 2" xfId="2162"/>
    <cellStyle name="Heading 3 2 13 17" xfId="2163"/>
    <cellStyle name="Heading 3 2 13 17 2" xfId="2164"/>
    <cellStyle name="Heading 3 2 13 18" xfId="2165"/>
    <cellStyle name="Heading 3 2 13 18 2" xfId="2166"/>
    <cellStyle name="Heading 3 2 13 19" xfId="2167"/>
    <cellStyle name="Heading 3 2 13 2" xfId="2168"/>
    <cellStyle name="Heading 3 2 13 2 2" xfId="2169"/>
    <cellStyle name="Heading 3 2 13 2 2 2" xfId="2170"/>
    <cellStyle name="Heading 3 2 13 2 3" xfId="2171"/>
    <cellStyle name="Heading 3 2 13 2 3 2" xfId="2172"/>
    <cellStyle name="Heading 3 2 13 2 4" xfId="2173"/>
    <cellStyle name="Heading 3 2 13 2 4 2" xfId="2174"/>
    <cellStyle name="Heading 3 2 13 20" xfId="2175"/>
    <cellStyle name="Heading 3 2 13 21" xfId="2176"/>
    <cellStyle name="Heading 3 2 13 22" xfId="2177"/>
    <cellStyle name="Heading 3 2 13 23" xfId="2178"/>
    <cellStyle name="Heading 3 2 13 24" xfId="2179"/>
    <cellStyle name="Heading 3 2 13 25" xfId="2180"/>
    <cellStyle name="Heading 3 2 13 3" xfId="2181"/>
    <cellStyle name="Heading 3 2 13 3 2" xfId="2182"/>
    <cellStyle name="Heading 3 2 13 3 2 2" xfId="2183"/>
    <cellStyle name="Heading 3 2 13 3 3" xfId="2184"/>
    <cellStyle name="Heading 3 2 13 3 3 2" xfId="2185"/>
    <cellStyle name="Heading 3 2 13 3 4" xfId="2186"/>
    <cellStyle name="Heading 3 2 13 3 4 2" xfId="2187"/>
    <cellStyle name="Heading 3 2 13 4" xfId="2188"/>
    <cellStyle name="Heading 3 2 13 4 2" xfId="2189"/>
    <cellStyle name="Heading 3 2 13 4 2 2" xfId="2190"/>
    <cellStyle name="Heading 3 2 13 4 3" xfId="2191"/>
    <cellStyle name="Heading 3 2 13 4 3 2" xfId="2192"/>
    <cellStyle name="Heading 3 2 13 4 4" xfId="2193"/>
    <cellStyle name="Heading 3 2 13 4 4 2" xfId="2194"/>
    <cellStyle name="Heading 3 2 13 5" xfId="2195"/>
    <cellStyle name="Heading 3 2 13 5 2" xfId="2196"/>
    <cellStyle name="Heading 3 2 13 5 2 2" xfId="2197"/>
    <cellStyle name="Heading 3 2 13 5 3" xfId="2198"/>
    <cellStyle name="Heading 3 2 13 5 3 2" xfId="2199"/>
    <cellStyle name="Heading 3 2 13 5 4" xfId="2200"/>
    <cellStyle name="Heading 3 2 13 5 4 2" xfId="2201"/>
    <cellStyle name="Heading 3 2 13 6" xfId="2202"/>
    <cellStyle name="Heading 3 2 13 6 2" xfId="2203"/>
    <cellStyle name="Heading 3 2 13 6 2 2" xfId="2204"/>
    <cellStyle name="Heading 3 2 13 6 3" xfId="2205"/>
    <cellStyle name="Heading 3 2 13 6 3 2" xfId="2206"/>
    <cellStyle name="Heading 3 2 13 6 4" xfId="2207"/>
    <cellStyle name="Heading 3 2 13 6 4 2" xfId="2208"/>
    <cellStyle name="Heading 3 2 13 7" xfId="2209"/>
    <cellStyle name="Heading 3 2 13 7 2" xfId="2210"/>
    <cellStyle name="Heading 3 2 13 7 2 2" xfId="2211"/>
    <cellStyle name="Heading 3 2 13 7 3" xfId="2212"/>
    <cellStyle name="Heading 3 2 13 7 3 2" xfId="2213"/>
    <cellStyle name="Heading 3 2 13 7 4" xfId="2214"/>
    <cellStyle name="Heading 3 2 13 7 4 2" xfId="2215"/>
    <cellStyle name="Heading 3 2 13 8" xfId="2216"/>
    <cellStyle name="Heading 3 2 13 8 2" xfId="2217"/>
    <cellStyle name="Heading 3 2 13 8 2 2" xfId="2218"/>
    <cellStyle name="Heading 3 2 13 8 3" xfId="2219"/>
    <cellStyle name="Heading 3 2 13 8 3 2" xfId="2220"/>
    <cellStyle name="Heading 3 2 13 8 4" xfId="2221"/>
    <cellStyle name="Heading 3 2 13 8 4 2" xfId="2222"/>
    <cellStyle name="Heading 3 2 13 9" xfId="2223"/>
    <cellStyle name="Heading 3 2 13 9 2" xfId="2224"/>
    <cellStyle name="Heading 3 2 13 9 2 2" xfId="2225"/>
    <cellStyle name="Heading 3 2 13 9 3" xfId="2226"/>
    <cellStyle name="Heading 3 2 13 9 3 2" xfId="2227"/>
    <cellStyle name="Heading 3 2 13 9 4" xfId="2228"/>
    <cellStyle name="Heading 3 2 13 9 4 2" xfId="2229"/>
    <cellStyle name="Heading 3 2 14" xfId="2230"/>
    <cellStyle name="Heading 3 2 14 10" xfId="2231"/>
    <cellStyle name="Heading 3 2 14 10 2" xfId="2232"/>
    <cellStyle name="Heading 3 2 14 10 2 2" xfId="2233"/>
    <cellStyle name="Heading 3 2 14 10 3" xfId="2234"/>
    <cellStyle name="Heading 3 2 14 10 3 2" xfId="2235"/>
    <cellStyle name="Heading 3 2 14 10 4" xfId="2236"/>
    <cellStyle name="Heading 3 2 14 10 4 2" xfId="2237"/>
    <cellStyle name="Heading 3 2 14 11" xfId="2238"/>
    <cellStyle name="Heading 3 2 14 11 2" xfId="2239"/>
    <cellStyle name="Heading 3 2 14 11 2 2" xfId="2240"/>
    <cellStyle name="Heading 3 2 14 11 3" xfId="2241"/>
    <cellStyle name="Heading 3 2 14 11 3 2" xfId="2242"/>
    <cellStyle name="Heading 3 2 14 11 4" xfId="2243"/>
    <cellStyle name="Heading 3 2 14 11 4 2" xfId="2244"/>
    <cellStyle name="Heading 3 2 14 12" xfId="2245"/>
    <cellStyle name="Heading 3 2 14 12 2" xfId="2246"/>
    <cellStyle name="Heading 3 2 14 12 2 2" xfId="2247"/>
    <cellStyle name="Heading 3 2 14 12 3" xfId="2248"/>
    <cellStyle name="Heading 3 2 14 12 3 2" xfId="2249"/>
    <cellStyle name="Heading 3 2 14 12 4" xfId="2250"/>
    <cellStyle name="Heading 3 2 14 12 4 2" xfId="2251"/>
    <cellStyle name="Heading 3 2 14 13" xfId="2252"/>
    <cellStyle name="Heading 3 2 14 13 2" xfId="2253"/>
    <cellStyle name="Heading 3 2 14 13 2 2" xfId="2254"/>
    <cellStyle name="Heading 3 2 14 13 3" xfId="2255"/>
    <cellStyle name="Heading 3 2 14 13 3 2" xfId="2256"/>
    <cellStyle name="Heading 3 2 14 13 4" xfId="2257"/>
    <cellStyle name="Heading 3 2 14 13 4 2" xfId="2258"/>
    <cellStyle name="Heading 3 2 14 14" xfId="2259"/>
    <cellStyle name="Heading 3 2 14 14 2" xfId="2260"/>
    <cellStyle name="Heading 3 2 14 14 2 2" xfId="2261"/>
    <cellStyle name="Heading 3 2 14 14 3" xfId="2262"/>
    <cellStyle name="Heading 3 2 14 14 3 2" xfId="2263"/>
    <cellStyle name="Heading 3 2 14 14 4" xfId="2264"/>
    <cellStyle name="Heading 3 2 14 14 4 2" xfId="2265"/>
    <cellStyle name="Heading 3 2 14 15" xfId="2266"/>
    <cellStyle name="Heading 3 2 14 15 2" xfId="2267"/>
    <cellStyle name="Heading 3 2 14 15 2 2" xfId="2268"/>
    <cellStyle name="Heading 3 2 14 15 3" xfId="2269"/>
    <cellStyle name="Heading 3 2 14 15 3 2" xfId="2270"/>
    <cellStyle name="Heading 3 2 14 15 4" xfId="2271"/>
    <cellStyle name="Heading 3 2 14 15 4 2" xfId="2272"/>
    <cellStyle name="Heading 3 2 14 16" xfId="2273"/>
    <cellStyle name="Heading 3 2 14 16 2" xfId="2274"/>
    <cellStyle name="Heading 3 2 14 17" xfId="2275"/>
    <cellStyle name="Heading 3 2 14 17 2" xfId="2276"/>
    <cellStyle name="Heading 3 2 14 18" xfId="2277"/>
    <cellStyle name="Heading 3 2 14 18 2" xfId="2278"/>
    <cellStyle name="Heading 3 2 14 19" xfId="2279"/>
    <cellStyle name="Heading 3 2 14 2" xfId="2280"/>
    <cellStyle name="Heading 3 2 14 2 2" xfId="2281"/>
    <cellStyle name="Heading 3 2 14 2 2 2" xfId="2282"/>
    <cellStyle name="Heading 3 2 14 2 3" xfId="2283"/>
    <cellStyle name="Heading 3 2 14 2 3 2" xfId="2284"/>
    <cellStyle name="Heading 3 2 14 2 4" xfId="2285"/>
    <cellStyle name="Heading 3 2 14 2 4 2" xfId="2286"/>
    <cellStyle name="Heading 3 2 14 20" xfId="2287"/>
    <cellStyle name="Heading 3 2 14 21" xfId="2288"/>
    <cellStyle name="Heading 3 2 14 22" xfId="2289"/>
    <cellStyle name="Heading 3 2 14 23" xfId="2290"/>
    <cellStyle name="Heading 3 2 14 24" xfId="2291"/>
    <cellStyle name="Heading 3 2 14 25" xfId="2292"/>
    <cellStyle name="Heading 3 2 14 3" xfId="2293"/>
    <cellStyle name="Heading 3 2 14 3 2" xfId="2294"/>
    <cellStyle name="Heading 3 2 14 3 2 2" xfId="2295"/>
    <cellStyle name="Heading 3 2 14 3 3" xfId="2296"/>
    <cellStyle name="Heading 3 2 14 3 3 2" xfId="2297"/>
    <cellStyle name="Heading 3 2 14 3 4" xfId="2298"/>
    <cellStyle name="Heading 3 2 14 3 4 2" xfId="2299"/>
    <cellStyle name="Heading 3 2 14 4" xfId="2300"/>
    <cellStyle name="Heading 3 2 14 4 2" xfId="2301"/>
    <cellStyle name="Heading 3 2 14 4 2 2" xfId="2302"/>
    <cellStyle name="Heading 3 2 14 4 3" xfId="2303"/>
    <cellStyle name="Heading 3 2 14 4 3 2" xfId="2304"/>
    <cellStyle name="Heading 3 2 14 4 4" xfId="2305"/>
    <cellStyle name="Heading 3 2 14 4 4 2" xfId="2306"/>
    <cellStyle name="Heading 3 2 14 5" xfId="2307"/>
    <cellStyle name="Heading 3 2 14 5 2" xfId="2308"/>
    <cellStyle name="Heading 3 2 14 5 2 2" xfId="2309"/>
    <cellStyle name="Heading 3 2 14 5 3" xfId="2310"/>
    <cellStyle name="Heading 3 2 14 5 3 2" xfId="2311"/>
    <cellStyle name="Heading 3 2 14 5 4" xfId="2312"/>
    <cellStyle name="Heading 3 2 14 5 4 2" xfId="2313"/>
    <cellStyle name="Heading 3 2 14 6" xfId="2314"/>
    <cellStyle name="Heading 3 2 14 6 2" xfId="2315"/>
    <cellStyle name="Heading 3 2 14 6 2 2" xfId="2316"/>
    <cellStyle name="Heading 3 2 14 6 3" xfId="2317"/>
    <cellStyle name="Heading 3 2 14 6 3 2" xfId="2318"/>
    <cellStyle name="Heading 3 2 14 6 4" xfId="2319"/>
    <cellStyle name="Heading 3 2 14 6 4 2" xfId="2320"/>
    <cellStyle name="Heading 3 2 14 7" xfId="2321"/>
    <cellStyle name="Heading 3 2 14 7 2" xfId="2322"/>
    <cellStyle name="Heading 3 2 14 7 2 2" xfId="2323"/>
    <cellStyle name="Heading 3 2 14 7 3" xfId="2324"/>
    <cellStyle name="Heading 3 2 14 7 3 2" xfId="2325"/>
    <cellStyle name="Heading 3 2 14 7 4" xfId="2326"/>
    <cellStyle name="Heading 3 2 14 7 4 2" xfId="2327"/>
    <cellStyle name="Heading 3 2 14 8" xfId="2328"/>
    <cellStyle name="Heading 3 2 14 8 2" xfId="2329"/>
    <cellStyle name="Heading 3 2 14 8 2 2" xfId="2330"/>
    <cellStyle name="Heading 3 2 14 8 3" xfId="2331"/>
    <cellStyle name="Heading 3 2 14 8 3 2" xfId="2332"/>
    <cellStyle name="Heading 3 2 14 8 4" xfId="2333"/>
    <cellStyle name="Heading 3 2 14 8 4 2" xfId="2334"/>
    <cellStyle name="Heading 3 2 14 9" xfId="2335"/>
    <cellStyle name="Heading 3 2 14 9 2" xfId="2336"/>
    <cellStyle name="Heading 3 2 14 9 2 2" xfId="2337"/>
    <cellStyle name="Heading 3 2 14 9 3" xfId="2338"/>
    <cellStyle name="Heading 3 2 14 9 3 2" xfId="2339"/>
    <cellStyle name="Heading 3 2 14 9 4" xfId="2340"/>
    <cellStyle name="Heading 3 2 14 9 4 2" xfId="2341"/>
    <cellStyle name="Heading 3 2 15" xfId="2342"/>
    <cellStyle name="Heading 3 2 15 10" xfId="2343"/>
    <cellStyle name="Heading 3 2 15 10 2" xfId="2344"/>
    <cellStyle name="Heading 3 2 15 10 2 2" xfId="2345"/>
    <cellStyle name="Heading 3 2 15 10 3" xfId="2346"/>
    <cellStyle name="Heading 3 2 15 10 3 2" xfId="2347"/>
    <cellStyle name="Heading 3 2 15 10 4" xfId="2348"/>
    <cellStyle name="Heading 3 2 15 10 4 2" xfId="2349"/>
    <cellStyle name="Heading 3 2 15 11" xfId="2350"/>
    <cellStyle name="Heading 3 2 15 11 2" xfId="2351"/>
    <cellStyle name="Heading 3 2 15 11 2 2" xfId="2352"/>
    <cellStyle name="Heading 3 2 15 11 3" xfId="2353"/>
    <cellStyle name="Heading 3 2 15 11 3 2" xfId="2354"/>
    <cellStyle name="Heading 3 2 15 11 4" xfId="2355"/>
    <cellStyle name="Heading 3 2 15 11 4 2" xfId="2356"/>
    <cellStyle name="Heading 3 2 15 12" xfId="2357"/>
    <cellStyle name="Heading 3 2 15 12 2" xfId="2358"/>
    <cellStyle name="Heading 3 2 15 12 2 2" xfId="2359"/>
    <cellStyle name="Heading 3 2 15 12 3" xfId="2360"/>
    <cellStyle name="Heading 3 2 15 12 3 2" xfId="2361"/>
    <cellStyle name="Heading 3 2 15 12 4" xfId="2362"/>
    <cellStyle name="Heading 3 2 15 12 4 2" xfId="2363"/>
    <cellStyle name="Heading 3 2 15 13" xfId="2364"/>
    <cellStyle name="Heading 3 2 15 13 2" xfId="2365"/>
    <cellStyle name="Heading 3 2 15 13 2 2" xfId="2366"/>
    <cellStyle name="Heading 3 2 15 13 3" xfId="2367"/>
    <cellStyle name="Heading 3 2 15 13 3 2" xfId="2368"/>
    <cellStyle name="Heading 3 2 15 13 4" xfId="2369"/>
    <cellStyle name="Heading 3 2 15 13 4 2" xfId="2370"/>
    <cellStyle name="Heading 3 2 15 14" xfId="2371"/>
    <cellStyle name="Heading 3 2 15 14 2" xfId="2372"/>
    <cellStyle name="Heading 3 2 15 14 2 2" xfId="2373"/>
    <cellStyle name="Heading 3 2 15 14 3" xfId="2374"/>
    <cellStyle name="Heading 3 2 15 14 3 2" xfId="2375"/>
    <cellStyle name="Heading 3 2 15 14 4" xfId="2376"/>
    <cellStyle name="Heading 3 2 15 14 4 2" xfId="2377"/>
    <cellStyle name="Heading 3 2 15 15" xfId="2378"/>
    <cellStyle name="Heading 3 2 15 15 2" xfId="2379"/>
    <cellStyle name="Heading 3 2 15 15 2 2" xfId="2380"/>
    <cellStyle name="Heading 3 2 15 15 3" xfId="2381"/>
    <cellStyle name="Heading 3 2 15 15 3 2" xfId="2382"/>
    <cellStyle name="Heading 3 2 15 15 4" xfId="2383"/>
    <cellStyle name="Heading 3 2 15 15 4 2" xfId="2384"/>
    <cellStyle name="Heading 3 2 15 16" xfId="2385"/>
    <cellStyle name="Heading 3 2 15 16 2" xfId="2386"/>
    <cellStyle name="Heading 3 2 15 17" xfId="2387"/>
    <cellStyle name="Heading 3 2 15 17 2" xfId="2388"/>
    <cellStyle name="Heading 3 2 15 18" xfId="2389"/>
    <cellStyle name="Heading 3 2 15 18 2" xfId="2390"/>
    <cellStyle name="Heading 3 2 15 19" xfId="2391"/>
    <cellStyle name="Heading 3 2 15 2" xfId="2392"/>
    <cellStyle name="Heading 3 2 15 2 2" xfId="2393"/>
    <cellStyle name="Heading 3 2 15 2 2 2" xfId="2394"/>
    <cellStyle name="Heading 3 2 15 2 3" xfId="2395"/>
    <cellStyle name="Heading 3 2 15 2 3 2" xfId="2396"/>
    <cellStyle name="Heading 3 2 15 2 4" xfId="2397"/>
    <cellStyle name="Heading 3 2 15 2 4 2" xfId="2398"/>
    <cellStyle name="Heading 3 2 15 20" xfId="2399"/>
    <cellStyle name="Heading 3 2 15 21" xfId="2400"/>
    <cellStyle name="Heading 3 2 15 22" xfId="2401"/>
    <cellStyle name="Heading 3 2 15 23" xfId="2402"/>
    <cellStyle name="Heading 3 2 15 24" xfId="2403"/>
    <cellStyle name="Heading 3 2 15 25" xfId="2404"/>
    <cellStyle name="Heading 3 2 15 3" xfId="2405"/>
    <cellStyle name="Heading 3 2 15 3 2" xfId="2406"/>
    <cellStyle name="Heading 3 2 15 3 2 2" xfId="2407"/>
    <cellStyle name="Heading 3 2 15 3 3" xfId="2408"/>
    <cellStyle name="Heading 3 2 15 3 3 2" xfId="2409"/>
    <cellStyle name="Heading 3 2 15 3 4" xfId="2410"/>
    <cellStyle name="Heading 3 2 15 3 4 2" xfId="2411"/>
    <cellStyle name="Heading 3 2 15 4" xfId="2412"/>
    <cellStyle name="Heading 3 2 15 4 2" xfId="2413"/>
    <cellStyle name="Heading 3 2 15 4 2 2" xfId="2414"/>
    <cellStyle name="Heading 3 2 15 4 3" xfId="2415"/>
    <cellStyle name="Heading 3 2 15 4 3 2" xfId="2416"/>
    <cellStyle name="Heading 3 2 15 4 4" xfId="2417"/>
    <cellStyle name="Heading 3 2 15 4 4 2" xfId="2418"/>
    <cellStyle name="Heading 3 2 15 5" xfId="2419"/>
    <cellStyle name="Heading 3 2 15 5 2" xfId="2420"/>
    <cellStyle name="Heading 3 2 15 5 2 2" xfId="2421"/>
    <cellStyle name="Heading 3 2 15 5 3" xfId="2422"/>
    <cellStyle name="Heading 3 2 15 5 3 2" xfId="2423"/>
    <cellStyle name="Heading 3 2 15 5 4" xfId="2424"/>
    <cellStyle name="Heading 3 2 15 5 4 2" xfId="2425"/>
    <cellStyle name="Heading 3 2 15 6" xfId="2426"/>
    <cellStyle name="Heading 3 2 15 6 2" xfId="2427"/>
    <cellStyle name="Heading 3 2 15 6 2 2" xfId="2428"/>
    <cellStyle name="Heading 3 2 15 6 3" xfId="2429"/>
    <cellStyle name="Heading 3 2 15 6 3 2" xfId="2430"/>
    <cellStyle name="Heading 3 2 15 6 4" xfId="2431"/>
    <cellStyle name="Heading 3 2 15 6 4 2" xfId="2432"/>
    <cellStyle name="Heading 3 2 15 7" xfId="2433"/>
    <cellStyle name="Heading 3 2 15 7 2" xfId="2434"/>
    <cellStyle name="Heading 3 2 15 7 2 2" xfId="2435"/>
    <cellStyle name="Heading 3 2 15 7 3" xfId="2436"/>
    <cellStyle name="Heading 3 2 15 7 3 2" xfId="2437"/>
    <cellStyle name="Heading 3 2 15 7 4" xfId="2438"/>
    <cellStyle name="Heading 3 2 15 7 4 2" xfId="2439"/>
    <cellStyle name="Heading 3 2 15 8" xfId="2440"/>
    <cellStyle name="Heading 3 2 15 8 2" xfId="2441"/>
    <cellStyle name="Heading 3 2 15 8 2 2" xfId="2442"/>
    <cellStyle name="Heading 3 2 15 8 3" xfId="2443"/>
    <cellStyle name="Heading 3 2 15 8 3 2" xfId="2444"/>
    <cellStyle name="Heading 3 2 15 8 4" xfId="2445"/>
    <cellStyle name="Heading 3 2 15 8 4 2" xfId="2446"/>
    <cellStyle name="Heading 3 2 15 9" xfId="2447"/>
    <cellStyle name="Heading 3 2 15 9 2" xfId="2448"/>
    <cellStyle name="Heading 3 2 15 9 2 2" xfId="2449"/>
    <cellStyle name="Heading 3 2 15 9 3" xfId="2450"/>
    <cellStyle name="Heading 3 2 15 9 3 2" xfId="2451"/>
    <cellStyle name="Heading 3 2 15 9 4" xfId="2452"/>
    <cellStyle name="Heading 3 2 15 9 4 2" xfId="2453"/>
    <cellStyle name="Heading 3 2 16" xfId="2454"/>
    <cellStyle name="Heading 3 2 16 10" xfId="2455"/>
    <cellStyle name="Heading 3 2 16 10 2" xfId="2456"/>
    <cellStyle name="Heading 3 2 16 10 2 2" xfId="2457"/>
    <cellStyle name="Heading 3 2 16 10 3" xfId="2458"/>
    <cellStyle name="Heading 3 2 16 10 3 2" xfId="2459"/>
    <cellStyle name="Heading 3 2 16 10 4" xfId="2460"/>
    <cellStyle name="Heading 3 2 16 10 4 2" xfId="2461"/>
    <cellStyle name="Heading 3 2 16 11" xfId="2462"/>
    <cellStyle name="Heading 3 2 16 11 2" xfId="2463"/>
    <cellStyle name="Heading 3 2 16 11 2 2" xfId="2464"/>
    <cellStyle name="Heading 3 2 16 11 3" xfId="2465"/>
    <cellStyle name="Heading 3 2 16 11 3 2" xfId="2466"/>
    <cellStyle name="Heading 3 2 16 11 4" xfId="2467"/>
    <cellStyle name="Heading 3 2 16 11 4 2" xfId="2468"/>
    <cellStyle name="Heading 3 2 16 12" xfId="2469"/>
    <cellStyle name="Heading 3 2 16 12 2" xfId="2470"/>
    <cellStyle name="Heading 3 2 16 12 2 2" xfId="2471"/>
    <cellStyle name="Heading 3 2 16 12 3" xfId="2472"/>
    <cellStyle name="Heading 3 2 16 12 3 2" xfId="2473"/>
    <cellStyle name="Heading 3 2 16 12 4" xfId="2474"/>
    <cellStyle name="Heading 3 2 16 12 4 2" xfId="2475"/>
    <cellStyle name="Heading 3 2 16 13" xfId="2476"/>
    <cellStyle name="Heading 3 2 16 13 2" xfId="2477"/>
    <cellStyle name="Heading 3 2 16 13 2 2" xfId="2478"/>
    <cellStyle name="Heading 3 2 16 13 3" xfId="2479"/>
    <cellStyle name="Heading 3 2 16 13 3 2" xfId="2480"/>
    <cellStyle name="Heading 3 2 16 13 4" xfId="2481"/>
    <cellStyle name="Heading 3 2 16 13 4 2" xfId="2482"/>
    <cellStyle name="Heading 3 2 16 14" xfId="2483"/>
    <cellStyle name="Heading 3 2 16 14 2" xfId="2484"/>
    <cellStyle name="Heading 3 2 16 14 2 2" xfId="2485"/>
    <cellStyle name="Heading 3 2 16 14 3" xfId="2486"/>
    <cellStyle name="Heading 3 2 16 14 3 2" xfId="2487"/>
    <cellStyle name="Heading 3 2 16 14 4" xfId="2488"/>
    <cellStyle name="Heading 3 2 16 14 4 2" xfId="2489"/>
    <cellStyle name="Heading 3 2 16 15" xfId="2490"/>
    <cellStyle name="Heading 3 2 16 15 2" xfId="2491"/>
    <cellStyle name="Heading 3 2 16 15 2 2" xfId="2492"/>
    <cellStyle name="Heading 3 2 16 15 3" xfId="2493"/>
    <cellStyle name="Heading 3 2 16 15 3 2" xfId="2494"/>
    <cellStyle name="Heading 3 2 16 15 4" xfId="2495"/>
    <cellStyle name="Heading 3 2 16 15 4 2" xfId="2496"/>
    <cellStyle name="Heading 3 2 16 16" xfId="2497"/>
    <cellStyle name="Heading 3 2 16 16 2" xfId="2498"/>
    <cellStyle name="Heading 3 2 16 17" xfId="2499"/>
    <cellStyle name="Heading 3 2 16 17 2" xfId="2500"/>
    <cellStyle name="Heading 3 2 16 18" xfId="2501"/>
    <cellStyle name="Heading 3 2 16 18 2" xfId="2502"/>
    <cellStyle name="Heading 3 2 16 19" xfId="2503"/>
    <cellStyle name="Heading 3 2 16 2" xfId="2504"/>
    <cellStyle name="Heading 3 2 16 2 2" xfId="2505"/>
    <cellStyle name="Heading 3 2 16 2 2 2" xfId="2506"/>
    <cellStyle name="Heading 3 2 16 2 3" xfId="2507"/>
    <cellStyle name="Heading 3 2 16 2 3 2" xfId="2508"/>
    <cellStyle name="Heading 3 2 16 2 4" xfId="2509"/>
    <cellStyle name="Heading 3 2 16 2 4 2" xfId="2510"/>
    <cellStyle name="Heading 3 2 16 20" xfId="2511"/>
    <cellStyle name="Heading 3 2 16 21" xfId="2512"/>
    <cellStyle name="Heading 3 2 16 22" xfId="2513"/>
    <cellStyle name="Heading 3 2 16 23" xfId="2514"/>
    <cellStyle name="Heading 3 2 16 24" xfId="2515"/>
    <cellStyle name="Heading 3 2 16 25" xfId="2516"/>
    <cellStyle name="Heading 3 2 16 3" xfId="2517"/>
    <cellStyle name="Heading 3 2 16 3 2" xfId="2518"/>
    <cellStyle name="Heading 3 2 16 3 2 2" xfId="2519"/>
    <cellStyle name="Heading 3 2 16 3 3" xfId="2520"/>
    <cellStyle name="Heading 3 2 16 3 3 2" xfId="2521"/>
    <cellStyle name="Heading 3 2 16 3 4" xfId="2522"/>
    <cellStyle name="Heading 3 2 16 3 4 2" xfId="2523"/>
    <cellStyle name="Heading 3 2 16 4" xfId="2524"/>
    <cellStyle name="Heading 3 2 16 4 2" xfId="2525"/>
    <cellStyle name="Heading 3 2 16 4 2 2" xfId="2526"/>
    <cellStyle name="Heading 3 2 16 4 3" xfId="2527"/>
    <cellStyle name="Heading 3 2 16 4 3 2" xfId="2528"/>
    <cellStyle name="Heading 3 2 16 4 4" xfId="2529"/>
    <cellStyle name="Heading 3 2 16 4 4 2" xfId="2530"/>
    <cellStyle name="Heading 3 2 16 5" xfId="2531"/>
    <cellStyle name="Heading 3 2 16 5 2" xfId="2532"/>
    <cellStyle name="Heading 3 2 16 5 2 2" xfId="2533"/>
    <cellStyle name="Heading 3 2 16 5 3" xfId="2534"/>
    <cellStyle name="Heading 3 2 16 5 3 2" xfId="2535"/>
    <cellStyle name="Heading 3 2 16 5 4" xfId="2536"/>
    <cellStyle name="Heading 3 2 16 5 4 2" xfId="2537"/>
    <cellStyle name="Heading 3 2 16 6" xfId="2538"/>
    <cellStyle name="Heading 3 2 16 6 2" xfId="2539"/>
    <cellStyle name="Heading 3 2 16 6 2 2" xfId="2540"/>
    <cellStyle name="Heading 3 2 16 6 3" xfId="2541"/>
    <cellStyle name="Heading 3 2 16 6 3 2" xfId="2542"/>
    <cellStyle name="Heading 3 2 16 6 4" xfId="2543"/>
    <cellStyle name="Heading 3 2 16 6 4 2" xfId="2544"/>
    <cellStyle name="Heading 3 2 16 7" xfId="2545"/>
    <cellStyle name="Heading 3 2 16 7 2" xfId="2546"/>
    <cellStyle name="Heading 3 2 16 7 2 2" xfId="2547"/>
    <cellStyle name="Heading 3 2 16 7 3" xfId="2548"/>
    <cellStyle name="Heading 3 2 16 7 3 2" xfId="2549"/>
    <cellStyle name="Heading 3 2 16 7 4" xfId="2550"/>
    <cellStyle name="Heading 3 2 16 7 4 2" xfId="2551"/>
    <cellStyle name="Heading 3 2 16 8" xfId="2552"/>
    <cellStyle name="Heading 3 2 16 8 2" xfId="2553"/>
    <cellStyle name="Heading 3 2 16 8 2 2" xfId="2554"/>
    <cellStyle name="Heading 3 2 16 8 3" xfId="2555"/>
    <cellStyle name="Heading 3 2 16 8 3 2" xfId="2556"/>
    <cellStyle name="Heading 3 2 16 8 4" xfId="2557"/>
    <cellStyle name="Heading 3 2 16 8 4 2" xfId="2558"/>
    <cellStyle name="Heading 3 2 16 9" xfId="2559"/>
    <cellStyle name="Heading 3 2 16 9 2" xfId="2560"/>
    <cellStyle name="Heading 3 2 16 9 2 2" xfId="2561"/>
    <cellStyle name="Heading 3 2 16 9 3" xfId="2562"/>
    <cellStyle name="Heading 3 2 16 9 3 2" xfId="2563"/>
    <cellStyle name="Heading 3 2 16 9 4" xfId="2564"/>
    <cellStyle name="Heading 3 2 16 9 4 2" xfId="2565"/>
    <cellStyle name="Heading 3 2 17" xfId="2566"/>
    <cellStyle name="Heading 3 2 17 10" xfId="2567"/>
    <cellStyle name="Heading 3 2 17 10 2" xfId="2568"/>
    <cellStyle name="Heading 3 2 17 10 2 2" xfId="2569"/>
    <cellStyle name="Heading 3 2 17 10 3" xfId="2570"/>
    <cellStyle name="Heading 3 2 17 10 3 2" xfId="2571"/>
    <cellStyle name="Heading 3 2 17 10 4" xfId="2572"/>
    <cellStyle name="Heading 3 2 17 10 4 2" xfId="2573"/>
    <cellStyle name="Heading 3 2 17 11" xfId="2574"/>
    <cellStyle name="Heading 3 2 17 11 2" xfId="2575"/>
    <cellStyle name="Heading 3 2 17 11 2 2" xfId="2576"/>
    <cellStyle name="Heading 3 2 17 11 3" xfId="2577"/>
    <cellStyle name="Heading 3 2 17 11 3 2" xfId="2578"/>
    <cellStyle name="Heading 3 2 17 11 4" xfId="2579"/>
    <cellStyle name="Heading 3 2 17 11 4 2" xfId="2580"/>
    <cellStyle name="Heading 3 2 17 12" xfId="2581"/>
    <cellStyle name="Heading 3 2 17 12 2" xfId="2582"/>
    <cellStyle name="Heading 3 2 17 12 2 2" xfId="2583"/>
    <cellStyle name="Heading 3 2 17 12 3" xfId="2584"/>
    <cellStyle name="Heading 3 2 17 12 3 2" xfId="2585"/>
    <cellStyle name="Heading 3 2 17 12 4" xfId="2586"/>
    <cellStyle name="Heading 3 2 17 12 4 2" xfId="2587"/>
    <cellStyle name="Heading 3 2 17 13" xfId="2588"/>
    <cellStyle name="Heading 3 2 17 13 2" xfId="2589"/>
    <cellStyle name="Heading 3 2 17 13 2 2" xfId="2590"/>
    <cellStyle name="Heading 3 2 17 13 3" xfId="2591"/>
    <cellStyle name="Heading 3 2 17 13 3 2" xfId="2592"/>
    <cellStyle name="Heading 3 2 17 13 4" xfId="2593"/>
    <cellStyle name="Heading 3 2 17 13 4 2" xfId="2594"/>
    <cellStyle name="Heading 3 2 17 14" xfId="2595"/>
    <cellStyle name="Heading 3 2 17 14 2" xfId="2596"/>
    <cellStyle name="Heading 3 2 17 14 2 2" xfId="2597"/>
    <cellStyle name="Heading 3 2 17 14 3" xfId="2598"/>
    <cellStyle name="Heading 3 2 17 14 3 2" xfId="2599"/>
    <cellStyle name="Heading 3 2 17 14 4" xfId="2600"/>
    <cellStyle name="Heading 3 2 17 14 4 2" xfId="2601"/>
    <cellStyle name="Heading 3 2 17 15" xfId="2602"/>
    <cellStyle name="Heading 3 2 17 15 2" xfId="2603"/>
    <cellStyle name="Heading 3 2 17 15 2 2" xfId="2604"/>
    <cellStyle name="Heading 3 2 17 15 3" xfId="2605"/>
    <cellStyle name="Heading 3 2 17 15 3 2" xfId="2606"/>
    <cellStyle name="Heading 3 2 17 15 4" xfId="2607"/>
    <cellStyle name="Heading 3 2 17 15 4 2" xfId="2608"/>
    <cellStyle name="Heading 3 2 17 16" xfId="2609"/>
    <cellStyle name="Heading 3 2 17 16 2" xfId="2610"/>
    <cellStyle name="Heading 3 2 17 17" xfId="2611"/>
    <cellStyle name="Heading 3 2 17 17 2" xfId="2612"/>
    <cellStyle name="Heading 3 2 17 18" xfId="2613"/>
    <cellStyle name="Heading 3 2 17 18 2" xfId="2614"/>
    <cellStyle name="Heading 3 2 17 19" xfId="2615"/>
    <cellStyle name="Heading 3 2 17 2" xfId="2616"/>
    <cellStyle name="Heading 3 2 17 2 2" xfId="2617"/>
    <cellStyle name="Heading 3 2 17 2 2 2" xfId="2618"/>
    <cellStyle name="Heading 3 2 17 2 3" xfId="2619"/>
    <cellStyle name="Heading 3 2 17 2 3 2" xfId="2620"/>
    <cellStyle name="Heading 3 2 17 2 4" xfId="2621"/>
    <cellStyle name="Heading 3 2 17 2 4 2" xfId="2622"/>
    <cellStyle name="Heading 3 2 17 20" xfId="2623"/>
    <cellStyle name="Heading 3 2 17 21" xfId="2624"/>
    <cellStyle name="Heading 3 2 17 22" xfId="2625"/>
    <cellStyle name="Heading 3 2 17 23" xfId="2626"/>
    <cellStyle name="Heading 3 2 17 24" xfId="2627"/>
    <cellStyle name="Heading 3 2 17 25" xfId="2628"/>
    <cellStyle name="Heading 3 2 17 3" xfId="2629"/>
    <cellStyle name="Heading 3 2 17 3 2" xfId="2630"/>
    <cellStyle name="Heading 3 2 17 3 2 2" xfId="2631"/>
    <cellStyle name="Heading 3 2 17 3 3" xfId="2632"/>
    <cellStyle name="Heading 3 2 17 3 3 2" xfId="2633"/>
    <cellStyle name="Heading 3 2 17 3 4" xfId="2634"/>
    <cellStyle name="Heading 3 2 17 3 4 2" xfId="2635"/>
    <cellStyle name="Heading 3 2 17 4" xfId="2636"/>
    <cellStyle name="Heading 3 2 17 4 2" xfId="2637"/>
    <cellStyle name="Heading 3 2 17 4 2 2" xfId="2638"/>
    <cellStyle name="Heading 3 2 17 4 3" xfId="2639"/>
    <cellStyle name="Heading 3 2 17 4 3 2" xfId="2640"/>
    <cellStyle name="Heading 3 2 17 4 4" xfId="2641"/>
    <cellStyle name="Heading 3 2 17 4 4 2" xfId="2642"/>
    <cellStyle name="Heading 3 2 17 5" xfId="2643"/>
    <cellStyle name="Heading 3 2 17 5 2" xfId="2644"/>
    <cellStyle name="Heading 3 2 17 5 2 2" xfId="2645"/>
    <cellStyle name="Heading 3 2 17 5 3" xfId="2646"/>
    <cellStyle name="Heading 3 2 17 5 3 2" xfId="2647"/>
    <cellStyle name="Heading 3 2 17 5 4" xfId="2648"/>
    <cellStyle name="Heading 3 2 17 5 4 2" xfId="2649"/>
    <cellStyle name="Heading 3 2 17 6" xfId="2650"/>
    <cellStyle name="Heading 3 2 17 6 2" xfId="2651"/>
    <cellStyle name="Heading 3 2 17 6 2 2" xfId="2652"/>
    <cellStyle name="Heading 3 2 17 6 3" xfId="2653"/>
    <cellStyle name="Heading 3 2 17 6 3 2" xfId="2654"/>
    <cellStyle name="Heading 3 2 17 6 4" xfId="2655"/>
    <cellStyle name="Heading 3 2 17 6 4 2" xfId="2656"/>
    <cellStyle name="Heading 3 2 17 7" xfId="2657"/>
    <cellStyle name="Heading 3 2 17 7 2" xfId="2658"/>
    <cellStyle name="Heading 3 2 17 7 2 2" xfId="2659"/>
    <cellStyle name="Heading 3 2 17 7 3" xfId="2660"/>
    <cellStyle name="Heading 3 2 17 7 3 2" xfId="2661"/>
    <cellStyle name="Heading 3 2 17 7 4" xfId="2662"/>
    <cellStyle name="Heading 3 2 17 7 4 2" xfId="2663"/>
    <cellStyle name="Heading 3 2 17 8" xfId="2664"/>
    <cellStyle name="Heading 3 2 17 8 2" xfId="2665"/>
    <cellStyle name="Heading 3 2 17 8 2 2" xfId="2666"/>
    <cellStyle name="Heading 3 2 17 8 3" xfId="2667"/>
    <cellStyle name="Heading 3 2 17 8 3 2" xfId="2668"/>
    <cellStyle name="Heading 3 2 17 8 4" xfId="2669"/>
    <cellStyle name="Heading 3 2 17 8 4 2" xfId="2670"/>
    <cellStyle name="Heading 3 2 17 9" xfId="2671"/>
    <cellStyle name="Heading 3 2 17 9 2" xfId="2672"/>
    <cellStyle name="Heading 3 2 17 9 2 2" xfId="2673"/>
    <cellStyle name="Heading 3 2 17 9 3" xfId="2674"/>
    <cellStyle name="Heading 3 2 17 9 3 2" xfId="2675"/>
    <cellStyle name="Heading 3 2 17 9 4" xfId="2676"/>
    <cellStyle name="Heading 3 2 17 9 4 2" xfId="2677"/>
    <cellStyle name="Heading 3 2 18" xfId="2678"/>
    <cellStyle name="Heading 3 2 18 10" xfId="2679"/>
    <cellStyle name="Heading 3 2 18 10 2" xfId="2680"/>
    <cellStyle name="Heading 3 2 18 10 2 2" xfId="2681"/>
    <cellStyle name="Heading 3 2 18 10 3" xfId="2682"/>
    <cellStyle name="Heading 3 2 18 10 3 2" xfId="2683"/>
    <cellStyle name="Heading 3 2 18 10 4" xfId="2684"/>
    <cellStyle name="Heading 3 2 18 10 4 2" xfId="2685"/>
    <cellStyle name="Heading 3 2 18 11" xfId="2686"/>
    <cellStyle name="Heading 3 2 18 11 2" xfId="2687"/>
    <cellStyle name="Heading 3 2 18 11 2 2" xfId="2688"/>
    <cellStyle name="Heading 3 2 18 11 3" xfId="2689"/>
    <cellStyle name="Heading 3 2 18 11 3 2" xfId="2690"/>
    <cellStyle name="Heading 3 2 18 11 4" xfId="2691"/>
    <cellStyle name="Heading 3 2 18 11 4 2" xfId="2692"/>
    <cellStyle name="Heading 3 2 18 12" xfId="2693"/>
    <cellStyle name="Heading 3 2 18 12 2" xfId="2694"/>
    <cellStyle name="Heading 3 2 18 12 2 2" xfId="2695"/>
    <cellStyle name="Heading 3 2 18 12 3" xfId="2696"/>
    <cellStyle name="Heading 3 2 18 12 3 2" xfId="2697"/>
    <cellStyle name="Heading 3 2 18 12 4" xfId="2698"/>
    <cellStyle name="Heading 3 2 18 12 4 2" xfId="2699"/>
    <cellStyle name="Heading 3 2 18 13" xfId="2700"/>
    <cellStyle name="Heading 3 2 18 13 2" xfId="2701"/>
    <cellStyle name="Heading 3 2 18 13 2 2" xfId="2702"/>
    <cellStyle name="Heading 3 2 18 13 3" xfId="2703"/>
    <cellStyle name="Heading 3 2 18 13 3 2" xfId="2704"/>
    <cellStyle name="Heading 3 2 18 13 4" xfId="2705"/>
    <cellStyle name="Heading 3 2 18 13 4 2" xfId="2706"/>
    <cellStyle name="Heading 3 2 18 14" xfId="2707"/>
    <cellStyle name="Heading 3 2 18 14 2" xfId="2708"/>
    <cellStyle name="Heading 3 2 18 14 2 2" xfId="2709"/>
    <cellStyle name="Heading 3 2 18 14 3" xfId="2710"/>
    <cellStyle name="Heading 3 2 18 14 3 2" xfId="2711"/>
    <cellStyle name="Heading 3 2 18 14 4" xfId="2712"/>
    <cellStyle name="Heading 3 2 18 14 4 2" xfId="2713"/>
    <cellStyle name="Heading 3 2 18 15" xfId="2714"/>
    <cellStyle name="Heading 3 2 18 15 2" xfId="2715"/>
    <cellStyle name="Heading 3 2 18 15 2 2" xfId="2716"/>
    <cellStyle name="Heading 3 2 18 15 3" xfId="2717"/>
    <cellStyle name="Heading 3 2 18 15 3 2" xfId="2718"/>
    <cellStyle name="Heading 3 2 18 15 4" xfId="2719"/>
    <cellStyle name="Heading 3 2 18 15 4 2" xfId="2720"/>
    <cellStyle name="Heading 3 2 18 16" xfId="2721"/>
    <cellStyle name="Heading 3 2 18 16 2" xfId="2722"/>
    <cellStyle name="Heading 3 2 18 17" xfId="2723"/>
    <cellStyle name="Heading 3 2 18 17 2" xfId="2724"/>
    <cellStyle name="Heading 3 2 18 18" xfId="2725"/>
    <cellStyle name="Heading 3 2 18 18 2" xfId="2726"/>
    <cellStyle name="Heading 3 2 18 19" xfId="2727"/>
    <cellStyle name="Heading 3 2 18 2" xfId="2728"/>
    <cellStyle name="Heading 3 2 18 2 2" xfId="2729"/>
    <cellStyle name="Heading 3 2 18 2 2 2" xfId="2730"/>
    <cellStyle name="Heading 3 2 18 2 3" xfId="2731"/>
    <cellStyle name="Heading 3 2 18 2 3 2" xfId="2732"/>
    <cellStyle name="Heading 3 2 18 2 4" xfId="2733"/>
    <cellStyle name="Heading 3 2 18 2 4 2" xfId="2734"/>
    <cellStyle name="Heading 3 2 18 20" xfId="2735"/>
    <cellStyle name="Heading 3 2 18 21" xfId="2736"/>
    <cellStyle name="Heading 3 2 18 22" xfId="2737"/>
    <cellStyle name="Heading 3 2 18 23" xfId="2738"/>
    <cellStyle name="Heading 3 2 18 24" xfId="2739"/>
    <cellStyle name="Heading 3 2 18 25" xfId="2740"/>
    <cellStyle name="Heading 3 2 18 3" xfId="2741"/>
    <cellStyle name="Heading 3 2 18 3 2" xfId="2742"/>
    <cellStyle name="Heading 3 2 18 3 2 2" xfId="2743"/>
    <cellStyle name="Heading 3 2 18 3 3" xfId="2744"/>
    <cellStyle name="Heading 3 2 18 3 3 2" xfId="2745"/>
    <cellStyle name="Heading 3 2 18 3 4" xfId="2746"/>
    <cellStyle name="Heading 3 2 18 3 4 2" xfId="2747"/>
    <cellStyle name="Heading 3 2 18 4" xfId="2748"/>
    <cellStyle name="Heading 3 2 18 4 2" xfId="2749"/>
    <cellStyle name="Heading 3 2 18 4 2 2" xfId="2750"/>
    <cellStyle name="Heading 3 2 18 4 3" xfId="2751"/>
    <cellStyle name="Heading 3 2 18 4 3 2" xfId="2752"/>
    <cellStyle name="Heading 3 2 18 4 4" xfId="2753"/>
    <cellStyle name="Heading 3 2 18 4 4 2" xfId="2754"/>
    <cellStyle name="Heading 3 2 18 5" xfId="2755"/>
    <cellStyle name="Heading 3 2 18 5 2" xfId="2756"/>
    <cellStyle name="Heading 3 2 18 5 2 2" xfId="2757"/>
    <cellStyle name="Heading 3 2 18 5 3" xfId="2758"/>
    <cellStyle name="Heading 3 2 18 5 3 2" xfId="2759"/>
    <cellStyle name="Heading 3 2 18 5 4" xfId="2760"/>
    <cellStyle name="Heading 3 2 18 5 4 2" xfId="2761"/>
    <cellStyle name="Heading 3 2 18 6" xfId="2762"/>
    <cellStyle name="Heading 3 2 18 6 2" xfId="2763"/>
    <cellStyle name="Heading 3 2 18 6 2 2" xfId="2764"/>
    <cellStyle name="Heading 3 2 18 6 3" xfId="2765"/>
    <cellStyle name="Heading 3 2 18 6 3 2" xfId="2766"/>
    <cellStyle name="Heading 3 2 18 6 4" xfId="2767"/>
    <cellStyle name="Heading 3 2 18 6 4 2" xfId="2768"/>
    <cellStyle name="Heading 3 2 18 7" xfId="2769"/>
    <cellStyle name="Heading 3 2 18 7 2" xfId="2770"/>
    <cellStyle name="Heading 3 2 18 7 2 2" xfId="2771"/>
    <cellStyle name="Heading 3 2 18 7 3" xfId="2772"/>
    <cellStyle name="Heading 3 2 18 7 3 2" xfId="2773"/>
    <cellStyle name="Heading 3 2 18 7 4" xfId="2774"/>
    <cellStyle name="Heading 3 2 18 7 4 2" xfId="2775"/>
    <cellStyle name="Heading 3 2 18 8" xfId="2776"/>
    <cellStyle name="Heading 3 2 18 8 2" xfId="2777"/>
    <cellStyle name="Heading 3 2 18 8 2 2" xfId="2778"/>
    <cellStyle name="Heading 3 2 18 8 3" xfId="2779"/>
    <cellStyle name="Heading 3 2 18 8 3 2" xfId="2780"/>
    <cellStyle name="Heading 3 2 18 8 4" xfId="2781"/>
    <cellStyle name="Heading 3 2 18 8 4 2" xfId="2782"/>
    <cellStyle name="Heading 3 2 18 9" xfId="2783"/>
    <cellStyle name="Heading 3 2 18 9 2" xfId="2784"/>
    <cellStyle name="Heading 3 2 18 9 2 2" xfId="2785"/>
    <cellStyle name="Heading 3 2 18 9 3" xfId="2786"/>
    <cellStyle name="Heading 3 2 18 9 3 2" xfId="2787"/>
    <cellStyle name="Heading 3 2 18 9 4" xfId="2788"/>
    <cellStyle name="Heading 3 2 18 9 4 2" xfId="2789"/>
    <cellStyle name="Heading 3 2 19" xfId="2790"/>
    <cellStyle name="Heading 3 2 19 10" xfId="2791"/>
    <cellStyle name="Heading 3 2 19 10 2" xfId="2792"/>
    <cellStyle name="Heading 3 2 19 10 2 2" xfId="2793"/>
    <cellStyle name="Heading 3 2 19 10 3" xfId="2794"/>
    <cellStyle name="Heading 3 2 19 10 3 2" xfId="2795"/>
    <cellStyle name="Heading 3 2 19 10 4" xfId="2796"/>
    <cellStyle name="Heading 3 2 19 10 4 2" xfId="2797"/>
    <cellStyle name="Heading 3 2 19 11" xfId="2798"/>
    <cellStyle name="Heading 3 2 19 11 2" xfId="2799"/>
    <cellStyle name="Heading 3 2 19 11 2 2" xfId="2800"/>
    <cellStyle name="Heading 3 2 19 11 3" xfId="2801"/>
    <cellStyle name="Heading 3 2 19 11 3 2" xfId="2802"/>
    <cellStyle name="Heading 3 2 19 11 4" xfId="2803"/>
    <cellStyle name="Heading 3 2 19 11 4 2" xfId="2804"/>
    <cellStyle name="Heading 3 2 19 12" xfId="2805"/>
    <cellStyle name="Heading 3 2 19 12 2" xfId="2806"/>
    <cellStyle name="Heading 3 2 19 12 2 2" xfId="2807"/>
    <cellStyle name="Heading 3 2 19 12 3" xfId="2808"/>
    <cellStyle name="Heading 3 2 19 12 3 2" xfId="2809"/>
    <cellStyle name="Heading 3 2 19 12 4" xfId="2810"/>
    <cellStyle name="Heading 3 2 19 12 4 2" xfId="2811"/>
    <cellStyle name="Heading 3 2 19 13" xfId="2812"/>
    <cellStyle name="Heading 3 2 19 13 2" xfId="2813"/>
    <cellStyle name="Heading 3 2 19 13 2 2" xfId="2814"/>
    <cellStyle name="Heading 3 2 19 13 3" xfId="2815"/>
    <cellStyle name="Heading 3 2 19 13 3 2" xfId="2816"/>
    <cellStyle name="Heading 3 2 19 13 4" xfId="2817"/>
    <cellStyle name="Heading 3 2 19 13 4 2" xfId="2818"/>
    <cellStyle name="Heading 3 2 19 14" xfId="2819"/>
    <cellStyle name="Heading 3 2 19 14 2" xfId="2820"/>
    <cellStyle name="Heading 3 2 19 14 2 2" xfId="2821"/>
    <cellStyle name="Heading 3 2 19 14 3" xfId="2822"/>
    <cellStyle name="Heading 3 2 19 14 3 2" xfId="2823"/>
    <cellStyle name="Heading 3 2 19 14 4" xfId="2824"/>
    <cellStyle name="Heading 3 2 19 14 4 2" xfId="2825"/>
    <cellStyle name="Heading 3 2 19 15" xfId="2826"/>
    <cellStyle name="Heading 3 2 19 15 2" xfId="2827"/>
    <cellStyle name="Heading 3 2 19 15 2 2" xfId="2828"/>
    <cellStyle name="Heading 3 2 19 15 3" xfId="2829"/>
    <cellStyle name="Heading 3 2 19 15 3 2" xfId="2830"/>
    <cellStyle name="Heading 3 2 19 15 4" xfId="2831"/>
    <cellStyle name="Heading 3 2 19 15 4 2" xfId="2832"/>
    <cellStyle name="Heading 3 2 19 16" xfId="2833"/>
    <cellStyle name="Heading 3 2 19 16 2" xfId="2834"/>
    <cellStyle name="Heading 3 2 19 17" xfId="2835"/>
    <cellStyle name="Heading 3 2 19 17 2" xfId="2836"/>
    <cellStyle name="Heading 3 2 19 18" xfId="2837"/>
    <cellStyle name="Heading 3 2 19 18 2" xfId="2838"/>
    <cellStyle name="Heading 3 2 19 19" xfId="2839"/>
    <cellStyle name="Heading 3 2 19 2" xfId="2840"/>
    <cellStyle name="Heading 3 2 19 2 2" xfId="2841"/>
    <cellStyle name="Heading 3 2 19 2 2 2" xfId="2842"/>
    <cellStyle name="Heading 3 2 19 2 3" xfId="2843"/>
    <cellStyle name="Heading 3 2 19 2 3 2" xfId="2844"/>
    <cellStyle name="Heading 3 2 19 2 4" xfId="2845"/>
    <cellStyle name="Heading 3 2 19 2 4 2" xfId="2846"/>
    <cellStyle name="Heading 3 2 19 20" xfId="2847"/>
    <cellStyle name="Heading 3 2 19 21" xfId="2848"/>
    <cellStyle name="Heading 3 2 19 22" xfId="2849"/>
    <cellStyle name="Heading 3 2 19 23" xfId="2850"/>
    <cellStyle name="Heading 3 2 19 24" xfId="2851"/>
    <cellStyle name="Heading 3 2 19 25" xfId="2852"/>
    <cellStyle name="Heading 3 2 19 3" xfId="2853"/>
    <cellStyle name="Heading 3 2 19 3 2" xfId="2854"/>
    <cellStyle name="Heading 3 2 19 3 2 2" xfId="2855"/>
    <cellStyle name="Heading 3 2 19 3 3" xfId="2856"/>
    <cellStyle name="Heading 3 2 19 3 3 2" xfId="2857"/>
    <cellStyle name="Heading 3 2 19 3 4" xfId="2858"/>
    <cellStyle name="Heading 3 2 19 3 4 2" xfId="2859"/>
    <cellStyle name="Heading 3 2 19 4" xfId="2860"/>
    <cellStyle name="Heading 3 2 19 4 2" xfId="2861"/>
    <cellStyle name="Heading 3 2 19 4 2 2" xfId="2862"/>
    <cellStyle name="Heading 3 2 19 4 3" xfId="2863"/>
    <cellStyle name="Heading 3 2 19 4 3 2" xfId="2864"/>
    <cellStyle name="Heading 3 2 19 4 4" xfId="2865"/>
    <cellStyle name="Heading 3 2 19 4 4 2" xfId="2866"/>
    <cellStyle name="Heading 3 2 19 5" xfId="2867"/>
    <cellStyle name="Heading 3 2 19 5 2" xfId="2868"/>
    <cellStyle name="Heading 3 2 19 5 2 2" xfId="2869"/>
    <cellStyle name="Heading 3 2 19 5 3" xfId="2870"/>
    <cellStyle name="Heading 3 2 19 5 3 2" xfId="2871"/>
    <cellStyle name="Heading 3 2 19 5 4" xfId="2872"/>
    <cellStyle name="Heading 3 2 19 5 4 2" xfId="2873"/>
    <cellStyle name="Heading 3 2 19 6" xfId="2874"/>
    <cellStyle name="Heading 3 2 19 6 2" xfId="2875"/>
    <cellStyle name="Heading 3 2 19 6 2 2" xfId="2876"/>
    <cellStyle name="Heading 3 2 19 6 3" xfId="2877"/>
    <cellStyle name="Heading 3 2 19 6 3 2" xfId="2878"/>
    <cellStyle name="Heading 3 2 19 6 4" xfId="2879"/>
    <cellStyle name="Heading 3 2 19 6 4 2" xfId="2880"/>
    <cellStyle name="Heading 3 2 19 7" xfId="2881"/>
    <cellStyle name="Heading 3 2 19 7 2" xfId="2882"/>
    <cellStyle name="Heading 3 2 19 7 2 2" xfId="2883"/>
    <cellStyle name="Heading 3 2 19 7 3" xfId="2884"/>
    <cellStyle name="Heading 3 2 19 7 3 2" xfId="2885"/>
    <cellStyle name="Heading 3 2 19 7 4" xfId="2886"/>
    <cellStyle name="Heading 3 2 19 7 4 2" xfId="2887"/>
    <cellStyle name="Heading 3 2 19 8" xfId="2888"/>
    <cellStyle name="Heading 3 2 19 8 2" xfId="2889"/>
    <cellStyle name="Heading 3 2 19 8 2 2" xfId="2890"/>
    <cellStyle name="Heading 3 2 19 8 3" xfId="2891"/>
    <cellStyle name="Heading 3 2 19 8 3 2" xfId="2892"/>
    <cellStyle name="Heading 3 2 19 8 4" xfId="2893"/>
    <cellStyle name="Heading 3 2 19 8 4 2" xfId="2894"/>
    <cellStyle name="Heading 3 2 19 9" xfId="2895"/>
    <cellStyle name="Heading 3 2 19 9 2" xfId="2896"/>
    <cellStyle name="Heading 3 2 19 9 2 2" xfId="2897"/>
    <cellStyle name="Heading 3 2 19 9 3" xfId="2898"/>
    <cellStyle name="Heading 3 2 19 9 3 2" xfId="2899"/>
    <cellStyle name="Heading 3 2 19 9 4" xfId="2900"/>
    <cellStyle name="Heading 3 2 19 9 4 2" xfId="2901"/>
    <cellStyle name="Heading 3 2 2" xfId="2902"/>
    <cellStyle name="Heading 3 2 2 2" xfId="6650"/>
    <cellStyle name="Heading 3 2 20" xfId="2903"/>
    <cellStyle name="Heading 3 2 20 10" xfId="2904"/>
    <cellStyle name="Heading 3 2 20 10 2" xfId="2905"/>
    <cellStyle name="Heading 3 2 20 10 2 2" xfId="2906"/>
    <cellStyle name="Heading 3 2 20 10 3" xfId="2907"/>
    <cellStyle name="Heading 3 2 20 10 3 2" xfId="2908"/>
    <cellStyle name="Heading 3 2 20 10 4" xfId="2909"/>
    <cellStyle name="Heading 3 2 20 10 4 2" xfId="2910"/>
    <cellStyle name="Heading 3 2 20 11" xfId="2911"/>
    <cellStyle name="Heading 3 2 20 11 2" xfId="2912"/>
    <cellStyle name="Heading 3 2 20 11 2 2" xfId="2913"/>
    <cellStyle name="Heading 3 2 20 11 3" xfId="2914"/>
    <cellStyle name="Heading 3 2 20 11 3 2" xfId="2915"/>
    <cellStyle name="Heading 3 2 20 11 4" xfId="2916"/>
    <cellStyle name="Heading 3 2 20 11 4 2" xfId="2917"/>
    <cellStyle name="Heading 3 2 20 12" xfId="2918"/>
    <cellStyle name="Heading 3 2 20 12 2" xfId="2919"/>
    <cellStyle name="Heading 3 2 20 12 2 2" xfId="2920"/>
    <cellStyle name="Heading 3 2 20 12 3" xfId="2921"/>
    <cellStyle name="Heading 3 2 20 12 3 2" xfId="2922"/>
    <cellStyle name="Heading 3 2 20 12 4" xfId="2923"/>
    <cellStyle name="Heading 3 2 20 12 4 2" xfId="2924"/>
    <cellStyle name="Heading 3 2 20 13" xfId="2925"/>
    <cellStyle name="Heading 3 2 20 13 2" xfId="2926"/>
    <cellStyle name="Heading 3 2 20 13 2 2" xfId="2927"/>
    <cellStyle name="Heading 3 2 20 13 3" xfId="2928"/>
    <cellStyle name="Heading 3 2 20 13 3 2" xfId="2929"/>
    <cellStyle name="Heading 3 2 20 13 4" xfId="2930"/>
    <cellStyle name="Heading 3 2 20 13 4 2" xfId="2931"/>
    <cellStyle name="Heading 3 2 20 14" xfId="2932"/>
    <cellStyle name="Heading 3 2 20 14 2" xfId="2933"/>
    <cellStyle name="Heading 3 2 20 14 2 2" xfId="2934"/>
    <cellStyle name="Heading 3 2 20 14 3" xfId="2935"/>
    <cellStyle name="Heading 3 2 20 14 3 2" xfId="2936"/>
    <cellStyle name="Heading 3 2 20 14 4" xfId="2937"/>
    <cellStyle name="Heading 3 2 20 14 4 2" xfId="2938"/>
    <cellStyle name="Heading 3 2 20 15" xfId="2939"/>
    <cellStyle name="Heading 3 2 20 15 2" xfId="2940"/>
    <cellStyle name="Heading 3 2 20 15 2 2" xfId="2941"/>
    <cellStyle name="Heading 3 2 20 15 3" xfId="2942"/>
    <cellStyle name="Heading 3 2 20 15 3 2" xfId="2943"/>
    <cellStyle name="Heading 3 2 20 15 4" xfId="2944"/>
    <cellStyle name="Heading 3 2 20 15 4 2" xfId="2945"/>
    <cellStyle name="Heading 3 2 20 16" xfId="2946"/>
    <cellStyle name="Heading 3 2 20 16 2" xfId="2947"/>
    <cellStyle name="Heading 3 2 20 17" xfId="2948"/>
    <cellStyle name="Heading 3 2 20 17 2" xfId="2949"/>
    <cellStyle name="Heading 3 2 20 18" xfId="2950"/>
    <cellStyle name="Heading 3 2 20 18 2" xfId="2951"/>
    <cellStyle name="Heading 3 2 20 19" xfId="2952"/>
    <cellStyle name="Heading 3 2 20 2" xfId="2953"/>
    <cellStyle name="Heading 3 2 20 2 2" xfId="2954"/>
    <cellStyle name="Heading 3 2 20 2 2 2" xfId="2955"/>
    <cellStyle name="Heading 3 2 20 2 3" xfId="2956"/>
    <cellStyle name="Heading 3 2 20 2 3 2" xfId="2957"/>
    <cellStyle name="Heading 3 2 20 2 4" xfId="2958"/>
    <cellStyle name="Heading 3 2 20 2 4 2" xfId="2959"/>
    <cellStyle name="Heading 3 2 20 20" xfId="2960"/>
    <cellStyle name="Heading 3 2 20 21" xfId="2961"/>
    <cellStyle name="Heading 3 2 20 22" xfId="2962"/>
    <cellStyle name="Heading 3 2 20 23" xfId="2963"/>
    <cellStyle name="Heading 3 2 20 24" xfId="2964"/>
    <cellStyle name="Heading 3 2 20 25" xfId="2965"/>
    <cellStyle name="Heading 3 2 20 3" xfId="2966"/>
    <cellStyle name="Heading 3 2 20 3 2" xfId="2967"/>
    <cellStyle name="Heading 3 2 20 3 2 2" xfId="2968"/>
    <cellStyle name="Heading 3 2 20 3 3" xfId="2969"/>
    <cellStyle name="Heading 3 2 20 3 3 2" xfId="2970"/>
    <cellStyle name="Heading 3 2 20 3 4" xfId="2971"/>
    <cellStyle name="Heading 3 2 20 3 4 2" xfId="2972"/>
    <cellStyle name="Heading 3 2 20 4" xfId="2973"/>
    <cellStyle name="Heading 3 2 20 4 2" xfId="2974"/>
    <cellStyle name="Heading 3 2 20 4 2 2" xfId="2975"/>
    <cellStyle name="Heading 3 2 20 4 3" xfId="2976"/>
    <cellStyle name="Heading 3 2 20 4 3 2" xfId="2977"/>
    <cellStyle name="Heading 3 2 20 4 4" xfId="2978"/>
    <cellStyle name="Heading 3 2 20 4 4 2" xfId="2979"/>
    <cellStyle name="Heading 3 2 20 5" xfId="2980"/>
    <cellStyle name="Heading 3 2 20 5 2" xfId="2981"/>
    <cellStyle name="Heading 3 2 20 5 2 2" xfId="2982"/>
    <cellStyle name="Heading 3 2 20 5 3" xfId="2983"/>
    <cellStyle name="Heading 3 2 20 5 3 2" xfId="2984"/>
    <cellStyle name="Heading 3 2 20 5 4" xfId="2985"/>
    <cellStyle name="Heading 3 2 20 5 4 2" xfId="2986"/>
    <cellStyle name="Heading 3 2 20 6" xfId="2987"/>
    <cellStyle name="Heading 3 2 20 6 2" xfId="2988"/>
    <cellStyle name="Heading 3 2 20 6 2 2" xfId="2989"/>
    <cellStyle name="Heading 3 2 20 6 3" xfId="2990"/>
    <cellStyle name="Heading 3 2 20 6 3 2" xfId="2991"/>
    <cellStyle name="Heading 3 2 20 6 4" xfId="2992"/>
    <cellStyle name="Heading 3 2 20 6 4 2" xfId="2993"/>
    <cellStyle name="Heading 3 2 20 7" xfId="2994"/>
    <cellStyle name="Heading 3 2 20 7 2" xfId="2995"/>
    <cellStyle name="Heading 3 2 20 7 2 2" xfId="2996"/>
    <cellStyle name="Heading 3 2 20 7 3" xfId="2997"/>
    <cellStyle name="Heading 3 2 20 7 3 2" xfId="2998"/>
    <cellStyle name="Heading 3 2 20 7 4" xfId="2999"/>
    <cellStyle name="Heading 3 2 20 7 4 2" xfId="3000"/>
    <cellStyle name="Heading 3 2 20 8" xfId="3001"/>
    <cellStyle name="Heading 3 2 20 8 2" xfId="3002"/>
    <cellStyle name="Heading 3 2 20 8 2 2" xfId="3003"/>
    <cellStyle name="Heading 3 2 20 8 3" xfId="3004"/>
    <cellStyle name="Heading 3 2 20 8 3 2" xfId="3005"/>
    <cellStyle name="Heading 3 2 20 8 4" xfId="3006"/>
    <cellStyle name="Heading 3 2 20 8 4 2" xfId="3007"/>
    <cellStyle name="Heading 3 2 20 9" xfId="3008"/>
    <cellStyle name="Heading 3 2 20 9 2" xfId="3009"/>
    <cellStyle name="Heading 3 2 20 9 2 2" xfId="3010"/>
    <cellStyle name="Heading 3 2 20 9 3" xfId="3011"/>
    <cellStyle name="Heading 3 2 20 9 3 2" xfId="3012"/>
    <cellStyle name="Heading 3 2 20 9 4" xfId="3013"/>
    <cellStyle name="Heading 3 2 20 9 4 2" xfId="3014"/>
    <cellStyle name="Heading 3 2 21" xfId="3015"/>
    <cellStyle name="Heading 3 2 21 10" xfId="3016"/>
    <cellStyle name="Heading 3 2 21 10 2" xfId="3017"/>
    <cellStyle name="Heading 3 2 21 10 2 2" xfId="3018"/>
    <cellStyle name="Heading 3 2 21 10 3" xfId="3019"/>
    <cellStyle name="Heading 3 2 21 10 3 2" xfId="3020"/>
    <cellStyle name="Heading 3 2 21 10 4" xfId="3021"/>
    <cellStyle name="Heading 3 2 21 10 4 2" xfId="3022"/>
    <cellStyle name="Heading 3 2 21 11" xfId="3023"/>
    <cellStyle name="Heading 3 2 21 11 2" xfId="3024"/>
    <cellStyle name="Heading 3 2 21 11 2 2" xfId="3025"/>
    <cellStyle name="Heading 3 2 21 11 3" xfId="3026"/>
    <cellStyle name="Heading 3 2 21 11 3 2" xfId="3027"/>
    <cellStyle name="Heading 3 2 21 11 4" xfId="3028"/>
    <cellStyle name="Heading 3 2 21 11 4 2" xfId="3029"/>
    <cellStyle name="Heading 3 2 21 12" xfId="3030"/>
    <cellStyle name="Heading 3 2 21 12 2" xfId="3031"/>
    <cellStyle name="Heading 3 2 21 12 2 2" xfId="3032"/>
    <cellStyle name="Heading 3 2 21 12 3" xfId="3033"/>
    <cellStyle name="Heading 3 2 21 12 3 2" xfId="3034"/>
    <cellStyle name="Heading 3 2 21 12 4" xfId="3035"/>
    <cellStyle name="Heading 3 2 21 12 4 2" xfId="3036"/>
    <cellStyle name="Heading 3 2 21 13" xfId="3037"/>
    <cellStyle name="Heading 3 2 21 13 2" xfId="3038"/>
    <cellStyle name="Heading 3 2 21 13 2 2" xfId="3039"/>
    <cellStyle name="Heading 3 2 21 13 3" xfId="3040"/>
    <cellStyle name="Heading 3 2 21 13 3 2" xfId="3041"/>
    <cellStyle name="Heading 3 2 21 13 4" xfId="3042"/>
    <cellStyle name="Heading 3 2 21 13 4 2" xfId="3043"/>
    <cellStyle name="Heading 3 2 21 14" xfId="3044"/>
    <cellStyle name="Heading 3 2 21 14 2" xfId="3045"/>
    <cellStyle name="Heading 3 2 21 14 2 2" xfId="3046"/>
    <cellStyle name="Heading 3 2 21 14 3" xfId="3047"/>
    <cellStyle name="Heading 3 2 21 14 3 2" xfId="3048"/>
    <cellStyle name="Heading 3 2 21 14 4" xfId="3049"/>
    <cellStyle name="Heading 3 2 21 14 4 2" xfId="3050"/>
    <cellStyle name="Heading 3 2 21 15" xfId="3051"/>
    <cellStyle name="Heading 3 2 21 15 2" xfId="3052"/>
    <cellStyle name="Heading 3 2 21 15 2 2" xfId="3053"/>
    <cellStyle name="Heading 3 2 21 15 3" xfId="3054"/>
    <cellStyle name="Heading 3 2 21 15 3 2" xfId="3055"/>
    <cellStyle name="Heading 3 2 21 15 4" xfId="3056"/>
    <cellStyle name="Heading 3 2 21 15 4 2" xfId="3057"/>
    <cellStyle name="Heading 3 2 21 16" xfId="3058"/>
    <cellStyle name="Heading 3 2 21 16 2" xfId="3059"/>
    <cellStyle name="Heading 3 2 21 17" xfId="3060"/>
    <cellStyle name="Heading 3 2 21 17 2" xfId="3061"/>
    <cellStyle name="Heading 3 2 21 18" xfId="3062"/>
    <cellStyle name="Heading 3 2 21 18 2" xfId="3063"/>
    <cellStyle name="Heading 3 2 21 19" xfId="3064"/>
    <cellStyle name="Heading 3 2 21 2" xfId="3065"/>
    <cellStyle name="Heading 3 2 21 2 2" xfId="3066"/>
    <cellStyle name="Heading 3 2 21 2 2 2" xfId="3067"/>
    <cellStyle name="Heading 3 2 21 2 3" xfId="3068"/>
    <cellStyle name="Heading 3 2 21 2 3 2" xfId="3069"/>
    <cellStyle name="Heading 3 2 21 2 4" xfId="3070"/>
    <cellStyle name="Heading 3 2 21 2 4 2" xfId="3071"/>
    <cellStyle name="Heading 3 2 21 20" xfId="3072"/>
    <cellStyle name="Heading 3 2 21 21" xfId="3073"/>
    <cellStyle name="Heading 3 2 21 22" xfId="3074"/>
    <cellStyle name="Heading 3 2 21 23" xfId="3075"/>
    <cellStyle name="Heading 3 2 21 24" xfId="3076"/>
    <cellStyle name="Heading 3 2 21 25" xfId="3077"/>
    <cellStyle name="Heading 3 2 21 3" xfId="3078"/>
    <cellStyle name="Heading 3 2 21 3 2" xfId="3079"/>
    <cellStyle name="Heading 3 2 21 3 2 2" xfId="3080"/>
    <cellStyle name="Heading 3 2 21 3 3" xfId="3081"/>
    <cellStyle name="Heading 3 2 21 3 3 2" xfId="3082"/>
    <cellStyle name="Heading 3 2 21 3 4" xfId="3083"/>
    <cellStyle name="Heading 3 2 21 3 4 2" xfId="3084"/>
    <cellStyle name="Heading 3 2 21 4" xfId="3085"/>
    <cellStyle name="Heading 3 2 21 4 2" xfId="3086"/>
    <cellStyle name="Heading 3 2 21 4 2 2" xfId="3087"/>
    <cellStyle name="Heading 3 2 21 4 3" xfId="3088"/>
    <cellStyle name="Heading 3 2 21 4 3 2" xfId="3089"/>
    <cellStyle name="Heading 3 2 21 4 4" xfId="3090"/>
    <cellStyle name="Heading 3 2 21 4 4 2" xfId="3091"/>
    <cellStyle name="Heading 3 2 21 5" xfId="3092"/>
    <cellStyle name="Heading 3 2 21 5 2" xfId="3093"/>
    <cellStyle name="Heading 3 2 21 5 2 2" xfId="3094"/>
    <cellStyle name="Heading 3 2 21 5 3" xfId="3095"/>
    <cellStyle name="Heading 3 2 21 5 3 2" xfId="3096"/>
    <cellStyle name="Heading 3 2 21 5 4" xfId="3097"/>
    <cellStyle name="Heading 3 2 21 5 4 2" xfId="3098"/>
    <cellStyle name="Heading 3 2 21 6" xfId="3099"/>
    <cellStyle name="Heading 3 2 21 6 2" xfId="3100"/>
    <cellStyle name="Heading 3 2 21 6 2 2" xfId="3101"/>
    <cellStyle name="Heading 3 2 21 6 3" xfId="3102"/>
    <cellStyle name="Heading 3 2 21 6 3 2" xfId="3103"/>
    <cellStyle name="Heading 3 2 21 6 4" xfId="3104"/>
    <cellStyle name="Heading 3 2 21 6 4 2" xfId="3105"/>
    <cellStyle name="Heading 3 2 21 7" xfId="3106"/>
    <cellStyle name="Heading 3 2 21 7 2" xfId="3107"/>
    <cellStyle name="Heading 3 2 21 7 2 2" xfId="3108"/>
    <cellStyle name="Heading 3 2 21 7 3" xfId="3109"/>
    <cellStyle name="Heading 3 2 21 7 3 2" xfId="3110"/>
    <cellStyle name="Heading 3 2 21 7 4" xfId="3111"/>
    <cellStyle name="Heading 3 2 21 7 4 2" xfId="3112"/>
    <cellStyle name="Heading 3 2 21 8" xfId="3113"/>
    <cellStyle name="Heading 3 2 21 8 2" xfId="3114"/>
    <cellStyle name="Heading 3 2 21 8 2 2" xfId="3115"/>
    <cellStyle name="Heading 3 2 21 8 3" xfId="3116"/>
    <cellStyle name="Heading 3 2 21 8 3 2" xfId="3117"/>
    <cellStyle name="Heading 3 2 21 8 4" xfId="3118"/>
    <cellStyle name="Heading 3 2 21 8 4 2" xfId="3119"/>
    <cellStyle name="Heading 3 2 21 9" xfId="3120"/>
    <cellStyle name="Heading 3 2 21 9 2" xfId="3121"/>
    <cellStyle name="Heading 3 2 21 9 2 2" xfId="3122"/>
    <cellStyle name="Heading 3 2 21 9 3" xfId="3123"/>
    <cellStyle name="Heading 3 2 21 9 3 2" xfId="3124"/>
    <cellStyle name="Heading 3 2 21 9 4" xfId="3125"/>
    <cellStyle name="Heading 3 2 21 9 4 2" xfId="3126"/>
    <cellStyle name="Heading 3 2 22" xfId="3127"/>
    <cellStyle name="Heading 3 2 22 10" xfId="3128"/>
    <cellStyle name="Heading 3 2 22 10 2" xfId="3129"/>
    <cellStyle name="Heading 3 2 22 10 2 2" xfId="3130"/>
    <cellStyle name="Heading 3 2 22 10 3" xfId="3131"/>
    <cellStyle name="Heading 3 2 22 10 3 2" xfId="3132"/>
    <cellStyle name="Heading 3 2 22 10 4" xfId="3133"/>
    <cellStyle name="Heading 3 2 22 10 4 2" xfId="3134"/>
    <cellStyle name="Heading 3 2 22 11" xfId="3135"/>
    <cellStyle name="Heading 3 2 22 11 2" xfId="3136"/>
    <cellStyle name="Heading 3 2 22 11 2 2" xfId="3137"/>
    <cellStyle name="Heading 3 2 22 11 3" xfId="3138"/>
    <cellStyle name="Heading 3 2 22 11 3 2" xfId="3139"/>
    <cellStyle name="Heading 3 2 22 11 4" xfId="3140"/>
    <cellStyle name="Heading 3 2 22 11 4 2" xfId="3141"/>
    <cellStyle name="Heading 3 2 22 12" xfId="3142"/>
    <cellStyle name="Heading 3 2 22 12 2" xfId="3143"/>
    <cellStyle name="Heading 3 2 22 12 2 2" xfId="3144"/>
    <cellStyle name="Heading 3 2 22 12 3" xfId="3145"/>
    <cellStyle name="Heading 3 2 22 12 3 2" xfId="3146"/>
    <cellStyle name="Heading 3 2 22 12 4" xfId="3147"/>
    <cellStyle name="Heading 3 2 22 12 4 2" xfId="3148"/>
    <cellStyle name="Heading 3 2 22 13" xfId="3149"/>
    <cellStyle name="Heading 3 2 22 13 2" xfId="3150"/>
    <cellStyle name="Heading 3 2 22 13 2 2" xfId="3151"/>
    <cellStyle name="Heading 3 2 22 13 3" xfId="3152"/>
    <cellStyle name="Heading 3 2 22 13 3 2" xfId="3153"/>
    <cellStyle name="Heading 3 2 22 13 4" xfId="3154"/>
    <cellStyle name="Heading 3 2 22 13 4 2" xfId="3155"/>
    <cellStyle name="Heading 3 2 22 14" xfId="3156"/>
    <cellStyle name="Heading 3 2 22 14 2" xfId="3157"/>
    <cellStyle name="Heading 3 2 22 14 2 2" xfId="3158"/>
    <cellStyle name="Heading 3 2 22 14 3" xfId="3159"/>
    <cellStyle name="Heading 3 2 22 14 3 2" xfId="3160"/>
    <cellStyle name="Heading 3 2 22 14 4" xfId="3161"/>
    <cellStyle name="Heading 3 2 22 14 4 2" xfId="3162"/>
    <cellStyle name="Heading 3 2 22 15" xfId="3163"/>
    <cellStyle name="Heading 3 2 22 15 2" xfId="3164"/>
    <cellStyle name="Heading 3 2 22 15 2 2" xfId="3165"/>
    <cellStyle name="Heading 3 2 22 15 3" xfId="3166"/>
    <cellStyle name="Heading 3 2 22 15 3 2" xfId="3167"/>
    <cellStyle name="Heading 3 2 22 15 4" xfId="3168"/>
    <cellStyle name="Heading 3 2 22 15 4 2" xfId="3169"/>
    <cellStyle name="Heading 3 2 22 16" xfId="3170"/>
    <cellStyle name="Heading 3 2 22 16 2" xfId="3171"/>
    <cellStyle name="Heading 3 2 22 17" xfId="3172"/>
    <cellStyle name="Heading 3 2 22 17 2" xfId="3173"/>
    <cellStyle name="Heading 3 2 22 18" xfId="3174"/>
    <cellStyle name="Heading 3 2 22 18 2" xfId="3175"/>
    <cellStyle name="Heading 3 2 22 19" xfId="3176"/>
    <cellStyle name="Heading 3 2 22 2" xfId="3177"/>
    <cellStyle name="Heading 3 2 22 2 2" xfId="3178"/>
    <cellStyle name="Heading 3 2 22 2 2 2" xfId="3179"/>
    <cellStyle name="Heading 3 2 22 2 3" xfId="3180"/>
    <cellStyle name="Heading 3 2 22 2 3 2" xfId="3181"/>
    <cellStyle name="Heading 3 2 22 2 4" xfId="3182"/>
    <cellStyle name="Heading 3 2 22 2 4 2" xfId="3183"/>
    <cellStyle name="Heading 3 2 22 20" xfId="3184"/>
    <cellStyle name="Heading 3 2 22 21" xfId="3185"/>
    <cellStyle name="Heading 3 2 22 22" xfId="3186"/>
    <cellStyle name="Heading 3 2 22 23" xfId="3187"/>
    <cellStyle name="Heading 3 2 22 24" xfId="3188"/>
    <cellStyle name="Heading 3 2 22 25" xfId="3189"/>
    <cellStyle name="Heading 3 2 22 3" xfId="3190"/>
    <cellStyle name="Heading 3 2 22 3 2" xfId="3191"/>
    <cellStyle name="Heading 3 2 22 3 2 2" xfId="3192"/>
    <cellStyle name="Heading 3 2 22 3 3" xfId="3193"/>
    <cellStyle name="Heading 3 2 22 3 3 2" xfId="3194"/>
    <cellStyle name="Heading 3 2 22 3 4" xfId="3195"/>
    <cellStyle name="Heading 3 2 22 3 4 2" xfId="3196"/>
    <cellStyle name="Heading 3 2 22 4" xfId="3197"/>
    <cellStyle name="Heading 3 2 22 4 2" xfId="3198"/>
    <cellStyle name="Heading 3 2 22 4 2 2" xfId="3199"/>
    <cellStyle name="Heading 3 2 22 4 3" xfId="3200"/>
    <cellStyle name="Heading 3 2 22 4 3 2" xfId="3201"/>
    <cellStyle name="Heading 3 2 22 4 4" xfId="3202"/>
    <cellStyle name="Heading 3 2 22 4 4 2" xfId="3203"/>
    <cellStyle name="Heading 3 2 22 5" xfId="3204"/>
    <cellStyle name="Heading 3 2 22 5 2" xfId="3205"/>
    <cellStyle name="Heading 3 2 22 5 2 2" xfId="3206"/>
    <cellStyle name="Heading 3 2 22 5 3" xfId="3207"/>
    <cellStyle name="Heading 3 2 22 5 3 2" xfId="3208"/>
    <cellStyle name="Heading 3 2 22 5 4" xfId="3209"/>
    <cellStyle name="Heading 3 2 22 5 4 2" xfId="3210"/>
    <cellStyle name="Heading 3 2 22 6" xfId="3211"/>
    <cellStyle name="Heading 3 2 22 6 2" xfId="3212"/>
    <cellStyle name="Heading 3 2 22 6 2 2" xfId="3213"/>
    <cellStyle name="Heading 3 2 22 6 3" xfId="3214"/>
    <cellStyle name="Heading 3 2 22 6 3 2" xfId="3215"/>
    <cellStyle name="Heading 3 2 22 6 4" xfId="3216"/>
    <cellStyle name="Heading 3 2 22 6 4 2" xfId="3217"/>
    <cellStyle name="Heading 3 2 22 7" xfId="3218"/>
    <cellStyle name="Heading 3 2 22 7 2" xfId="3219"/>
    <cellStyle name="Heading 3 2 22 7 2 2" xfId="3220"/>
    <cellStyle name="Heading 3 2 22 7 3" xfId="3221"/>
    <cellStyle name="Heading 3 2 22 7 3 2" xfId="3222"/>
    <cellStyle name="Heading 3 2 22 7 4" xfId="3223"/>
    <cellStyle name="Heading 3 2 22 7 4 2" xfId="3224"/>
    <cellStyle name="Heading 3 2 22 8" xfId="3225"/>
    <cellStyle name="Heading 3 2 22 8 2" xfId="3226"/>
    <cellStyle name="Heading 3 2 22 8 2 2" xfId="3227"/>
    <cellStyle name="Heading 3 2 22 8 3" xfId="3228"/>
    <cellStyle name="Heading 3 2 22 8 3 2" xfId="3229"/>
    <cellStyle name="Heading 3 2 22 8 4" xfId="3230"/>
    <cellStyle name="Heading 3 2 22 8 4 2" xfId="3231"/>
    <cellStyle name="Heading 3 2 22 9" xfId="3232"/>
    <cellStyle name="Heading 3 2 22 9 2" xfId="3233"/>
    <cellStyle name="Heading 3 2 22 9 2 2" xfId="3234"/>
    <cellStyle name="Heading 3 2 22 9 3" xfId="3235"/>
    <cellStyle name="Heading 3 2 22 9 3 2" xfId="3236"/>
    <cellStyle name="Heading 3 2 22 9 4" xfId="3237"/>
    <cellStyle name="Heading 3 2 22 9 4 2" xfId="3238"/>
    <cellStyle name="Heading 3 2 23" xfId="3239"/>
    <cellStyle name="Heading 3 2 23 10" xfId="3240"/>
    <cellStyle name="Heading 3 2 23 10 2" xfId="3241"/>
    <cellStyle name="Heading 3 2 23 10 2 2" xfId="3242"/>
    <cellStyle name="Heading 3 2 23 10 3" xfId="3243"/>
    <cellStyle name="Heading 3 2 23 10 3 2" xfId="3244"/>
    <cellStyle name="Heading 3 2 23 10 4" xfId="3245"/>
    <cellStyle name="Heading 3 2 23 10 4 2" xfId="3246"/>
    <cellStyle name="Heading 3 2 23 11" xfId="3247"/>
    <cellStyle name="Heading 3 2 23 11 2" xfId="3248"/>
    <cellStyle name="Heading 3 2 23 11 2 2" xfId="3249"/>
    <cellStyle name="Heading 3 2 23 11 3" xfId="3250"/>
    <cellStyle name="Heading 3 2 23 11 3 2" xfId="3251"/>
    <cellStyle name="Heading 3 2 23 11 4" xfId="3252"/>
    <cellStyle name="Heading 3 2 23 11 4 2" xfId="3253"/>
    <cellStyle name="Heading 3 2 23 12" xfId="3254"/>
    <cellStyle name="Heading 3 2 23 12 2" xfId="3255"/>
    <cellStyle name="Heading 3 2 23 12 2 2" xfId="3256"/>
    <cellStyle name="Heading 3 2 23 12 3" xfId="3257"/>
    <cellStyle name="Heading 3 2 23 12 3 2" xfId="3258"/>
    <cellStyle name="Heading 3 2 23 12 4" xfId="3259"/>
    <cellStyle name="Heading 3 2 23 12 4 2" xfId="3260"/>
    <cellStyle name="Heading 3 2 23 13" xfId="3261"/>
    <cellStyle name="Heading 3 2 23 13 2" xfId="3262"/>
    <cellStyle name="Heading 3 2 23 13 2 2" xfId="3263"/>
    <cellStyle name="Heading 3 2 23 13 3" xfId="3264"/>
    <cellStyle name="Heading 3 2 23 13 3 2" xfId="3265"/>
    <cellStyle name="Heading 3 2 23 13 4" xfId="3266"/>
    <cellStyle name="Heading 3 2 23 13 4 2" xfId="3267"/>
    <cellStyle name="Heading 3 2 23 14" xfId="3268"/>
    <cellStyle name="Heading 3 2 23 14 2" xfId="3269"/>
    <cellStyle name="Heading 3 2 23 14 2 2" xfId="3270"/>
    <cellStyle name="Heading 3 2 23 14 3" xfId="3271"/>
    <cellStyle name="Heading 3 2 23 14 3 2" xfId="3272"/>
    <cellStyle name="Heading 3 2 23 14 4" xfId="3273"/>
    <cellStyle name="Heading 3 2 23 14 4 2" xfId="3274"/>
    <cellStyle name="Heading 3 2 23 15" xfId="3275"/>
    <cellStyle name="Heading 3 2 23 15 2" xfId="3276"/>
    <cellStyle name="Heading 3 2 23 15 2 2" xfId="3277"/>
    <cellStyle name="Heading 3 2 23 15 3" xfId="3278"/>
    <cellStyle name="Heading 3 2 23 15 3 2" xfId="3279"/>
    <cellStyle name="Heading 3 2 23 15 4" xfId="3280"/>
    <cellStyle name="Heading 3 2 23 15 4 2" xfId="3281"/>
    <cellStyle name="Heading 3 2 23 16" xfId="3282"/>
    <cellStyle name="Heading 3 2 23 16 2" xfId="3283"/>
    <cellStyle name="Heading 3 2 23 17" xfId="3284"/>
    <cellStyle name="Heading 3 2 23 17 2" xfId="3285"/>
    <cellStyle name="Heading 3 2 23 18" xfId="3286"/>
    <cellStyle name="Heading 3 2 23 18 2" xfId="3287"/>
    <cellStyle name="Heading 3 2 23 19" xfId="3288"/>
    <cellStyle name="Heading 3 2 23 2" xfId="3289"/>
    <cellStyle name="Heading 3 2 23 2 2" xfId="3290"/>
    <cellStyle name="Heading 3 2 23 2 2 2" xfId="3291"/>
    <cellStyle name="Heading 3 2 23 2 3" xfId="3292"/>
    <cellStyle name="Heading 3 2 23 2 3 2" xfId="3293"/>
    <cellStyle name="Heading 3 2 23 2 4" xfId="3294"/>
    <cellStyle name="Heading 3 2 23 2 4 2" xfId="3295"/>
    <cellStyle name="Heading 3 2 23 20" xfId="3296"/>
    <cellStyle name="Heading 3 2 23 21" xfId="3297"/>
    <cellStyle name="Heading 3 2 23 22" xfId="3298"/>
    <cellStyle name="Heading 3 2 23 23" xfId="3299"/>
    <cellStyle name="Heading 3 2 23 24" xfId="3300"/>
    <cellStyle name="Heading 3 2 23 25" xfId="3301"/>
    <cellStyle name="Heading 3 2 23 3" xfId="3302"/>
    <cellStyle name="Heading 3 2 23 3 2" xfId="3303"/>
    <cellStyle name="Heading 3 2 23 3 2 2" xfId="3304"/>
    <cellStyle name="Heading 3 2 23 3 3" xfId="3305"/>
    <cellStyle name="Heading 3 2 23 3 3 2" xfId="3306"/>
    <cellStyle name="Heading 3 2 23 3 4" xfId="3307"/>
    <cellStyle name="Heading 3 2 23 3 4 2" xfId="3308"/>
    <cellStyle name="Heading 3 2 23 4" xfId="3309"/>
    <cellStyle name="Heading 3 2 23 4 2" xfId="3310"/>
    <cellStyle name="Heading 3 2 23 4 2 2" xfId="3311"/>
    <cellStyle name="Heading 3 2 23 4 3" xfId="3312"/>
    <cellStyle name="Heading 3 2 23 4 3 2" xfId="3313"/>
    <cellStyle name="Heading 3 2 23 4 4" xfId="3314"/>
    <cellStyle name="Heading 3 2 23 4 4 2" xfId="3315"/>
    <cellStyle name="Heading 3 2 23 5" xfId="3316"/>
    <cellStyle name="Heading 3 2 23 5 2" xfId="3317"/>
    <cellStyle name="Heading 3 2 23 5 2 2" xfId="3318"/>
    <cellStyle name="Heading 3 2 23 5 3" xfId="3319"/>
    <cellStyle name="Heading 3 2 23 5 3 2" xfId="3320"/>
    <cellStyle name="Heading 3 2 23 5 4" xfId="3321"/>
    <cellStyle name="Heading 3 2 23 5 4 2" xfId="3322"/>
    <cellStyle name="Heading 3 2 23 6" xfId="3323"/>
    <cellStyle name="Heading 3 2 23 6 2" xfId="3324"/>
    <cellStyle name="Heading 3 2 23 6 2 2" xfId="3325"/>
    <cellStyle name="Heading 3 2 23 6 3" xfId="3326"/>
    <cellStyle name="Heading 3 2 23 6 3 2" xfId="3327"/>
    <cellStyle name="Heading 3 2 23 6 4" xfId="3328"/>
    <cellStyle name="Heading 3 2 23 6 4 2" xfId="3329"/>
    <cellStyle name="Heading 3 2 23 7" xfId="3330"/>
    <cellStyle name="Heading 3 2 23 7 2" xfId="3331"/>
    <cellStyle name="Heading 3 2 23 7 2 2" xfId="3332"/>
    <cellStyle name="Heading 3 2 23 7 3" xfId="3333"/>
    <cellStyle name="Heading 3 2 23 7 3 2" xfId="3334"/>
    <cellStyle name="Heading 3 2 23 7 4" xfId="3335"/>
    <cellStyle name="Heading 3 2 23 7 4 2" xfId="3336"/>
    <cellStyle name="Heading 3 2 23 8" xfId="3337"/>
    <cellStyle name="Heading 3 2 23 8 2" xfId="3338"/>
    <cellStyle name="Heading 3 2 23 8 2 2" xfId="3339"/>
    <cellStyle name="Heading 3 2 23 8 3" xfId="3340"/>
    <cellStyle name="Heading 3 2 23 8 3 2" xfId="3341"/>
    <cellStyle name="Heading 3 2 23 8 4" xfId="3342"/>
    <cellStyle name="Heading 3 2 23 8 4 2" xfId="3343"/>
    <cellStyle name="Heading 3 2 23 9" xfId="3344"/>
    <cellStyle name="Heading 3 2 23 9 2" xfId="3345"/>
    <cellStyle name="Heading 3 2 23 9 2 2" xfId="3346"/>
    <cellStyle name="Heading 3 2 23 9 3" xfId="3347"/>
    <cellStyle name="Heading 3 2 23 9 3 2" xfId="3348"/>
    <cellStyle name="Heading 3 2 23 9 4" xfId="3349"/>
    <cellStyle name="Heading 3 2 23 9 4 2" xfId="3350"/>
    <cellStyle name="Heading 3 2 24" xfId="3351"/>
    <cellStyle name="Heading 3 2 24 10" xfId="3352"/>
    <cellStyle name="Heading 3 2 24 10 2" xfId="3353"/>
    <cellStyle name="Heading 3 2 24 10 2 2" xfId="3354"/>
    <cellStyle name="Heading 3 2 24 10 3" xfId="3355"/>
    <cellStyle name="Heading 3 2 24 10 3 2" xfId="3356"/>
    <cellStyle name="Heading 3 2 24 10 4" xfId="3357"/>
    <cellStyle name="Heading 3 2 24 10 4 2" xfId="3358"/>
    <cellStyle name="Heading 3 2 24 11" xfId="3359"/>
    <cellStyle name="Heading 3 2 24 11 2" xfId="3360"/>
    <cellStyle name="Heading 3 2 24 11 2 2" xfId="3361"/>
    <cellStyle name="Heading 3 2 24 11 3" xfId="3362"/>
    <cellStyle name="Heading 3 2 24 11 3 2" xfId="3363"/>
    <cellStyle name="Heading 3 2 24 11 4" xfId="3364"/>
    <cellStyle name="Heading 3 2 24 11 4 2" xfId="3365"/>
    <cellStyle name="Heading 3 2 24 12" xfId="3366"/>
    <cellStyle name="Heading 3 2 24 12 2" xfId="3367"/>
    <cellStyle name="Heading 3 2 24 12 2 2" xfId="3368"/>
    <cellStyle name="Heading 3 2 24 12 3" xfId="3369"/>
    <cellStyle name="Heading 3 2 24 12 3 2" xfId="3370"/>
    <cellStyle name="Heading 3 2 24 12 4" xfId="3371"/>
    <cellStyle name="Heading 3 2 24 12 4 2" xfId="3372"/>
    <cellStyle name="Heading 3 2 24 13" xfId="3373"/>
    <cellStyle name="Heading 3 2 24 13 2" xfId="3374"/>
    <cellStyle name="Heading 3 2 24 13 2 2" xfId="3375"/>
    <cellStyle name="Heading 3 2 24 13 3" xfId="3376"/>
    <cellStyle name="Heading 3 2 24 13 3 2" xfId="3377"/>
    <cellStyle name="Heading 3 2 24 13 4" xfId="3378"/>
    <cellStyle name="Heading 3 2 24 13 4 2" xfId="3379"/>
    <cellStyle name="Heading 3 2 24 14" xfId="3380"/>
    <cellStyle name="Heading 3 2 24 14 2" xfId="3381"/>
    <cellStyle name="Heading 3 2 24 14 2 2" xfId="3382"/>
    <cellStyle name="Heading 3 2 24 14 3" xfId="3383"/>
    <cellStyle name="Heading 3 2 24 14 3 2" xfId="3384"/>
    <cellStyle name="Heading 3 2 24 14 4" xfId="3385"/>
    <cellStyle name="Heading 3 2 24 14 4 2" xfId="3386"/>
    <cellStyle name="Heading 3 2 24 15" xfId="3387"/>
    <cellStyle name="Heading 3 2 24 15 2" xfId="3388"/>
    <cellStyle name="Heading 3 2 24 15 2 2" xfId="3389"/>
    <cellStyle name="Heading 3 2 24 15 3" xfId="3390"/>
    <cellStyle name="Heading 3 2 24 15 3 2" xfId="3391"/>
    <cellStyle name="Heading 3 2 24 15 4" xfId="3392"/>
    <cellStyle name="Heading 3 2 24 15 4 2" xfId="3393"/>
    <cellStyle name="Heading 3 2 24 16" xfId="3394"/>
    <cellStyle name="Heading 3 2 24 16 2" xfId="3395"/>
    <cellStyle name="Heading 3 2 24 17" xfId="3396"/>
    <cellStyle name="Heading 3 2 24 17 2" xfId="3397"/>
    <cellStyle name="Heading 3 2 24 18" xfId="3398"/>
    <cellStyle name="Heading 3 2 24 18 2" xfId="3399"/>
    <cellStyle name="Heading 3 2 24 19" xfId="3400"/>
    <cellStyle name="Heading 3 2 24 2" xfId="3401"/>
    <cellStyle name="Heading 3 2 24 2 2" xfId="3402"/>
    <cellStyle name="Heading 3 2 24 2 2 2" xfId="3403"/>
    <cellStyle name="Heading 3 2 24 2 3" xfId="3404"/>
    <cellStyle name="Heading 3 2 24 2 3 2" xfId="3405"/>
    <cellStyle name="Heading 3 2 24 2 4" xfId="3406"/>
    <cellStyle name="Heading 3 2 24 2 4 2" xfId="3407"/>
    <cellStyle name="Heading 3 2 24 20" xfId="3408"/>
    <cellStyle name="Heading 3 2 24 21" xfId="3409"/>
    <cellStyle name="Heading 3 2 24 22" xfId="3410"/>
    <cellStyle name="Heading 3 2 24 23" xfId="3411"/>
    <cellStyle name="Heading 3 2 24 24" xfId="3412"/>
    <cellStyle name="Heading 3 2 24 25" xfId="3413"/>
    <cellStyle name="Heading 3 2 24 3" xfId="3414"/>
    <cellStyle name="Heading 3 2 24 3 2" xfId="3415"/>
    <cellStyle name="Heading 3 2 24 3 2 2" xfId="3416"/>
    <cellStyle name="Heading 3 2 24 3 3" xfId="3417"/>
    <cellStyle name="Heading 3 2 24 3 3 2" xfId="3418"/>
    <cellStyle name="Heading 3 2 24 3 4" xfId="3419"/>
    <cellStyle name="Heading 3 2 24 3 4 2" xfId="3420"/>
    <cellStyle name="Heading 3 2 24 4" xfId="3421"/>
    <cellStyle name="Heading 3 2 24 4 2" xfId="3422"/>
    <cellStyle name="Heading 3 2 24 4 2 2" xfId="3423"/>
    <cellStyle name="Heading 3 2 24 4 3" xfId="3424"/>
    <cellStyle name="Heading 3 2 24 4 3 2" xfId="3425"/>
    <cellStyle name="Heading 3 2 24 4 4" xfId="3426"/>
    <cellStyle name="Heading 3 2 24 4 4 2" xfId="3427"/>
    <cellStyle name="Heading 3 2 24 5" xfId="3428"/>
    <cellStyle name="Heading 3 2 24 5 2" xfId="3429"/>
    <cellStyle name="Heading 3 2 24 5 2 2" xfId="3430"/>
    <cellStyle name="Heading 3 2 24 5 3" xfId="3431"/>
    <cellStyle name="Heading 3 2 24 5 3 2" xfId="3432"/>
    <cellStyle name="Heading 3 2 24 5 4" xfId="3433"/>
    <cellStyle name="Heading 3 2 24 5 4 2" xfId="3434"/>
    <cellStyle name="Heading 3 2 24 6" xfId="3435"/>
    <cellStyle name="Heading 3 2 24 6 2" xfId="3436"/>
    <cellStyle name="Heading 3 2 24 6 2 2" xfId="3437"/>
    <cellStyle name="Heading 3 2 24 6 3" xfId="3438"/>
    <cellStyle name="Heading 3 2 24 6 3 2" xfId="3439"/>
    <cellStyle name="Heading 3 2 24 6 4" xfId="3440"/>
    <cellStyle name="Heading 3 2 24 6 4 2" xfId="3441"/>
    <cellStyle name="Heading 3 2 24 7" xfId="3442"/>
    <cellStyle name="Heading 3 2 24 7 2" xfId="3443"/>
    <cellStyle name="Heading 3 2 24 7 2 2" xfId="3444"/>
    <cellStyle name="Heading 3 2 24 7 3" xfId="3445"/>
    <cellStyle name="Heading 3 2 24 7 3 2" xfId="3446"/>
    <cellStyle name="Heading 3 2 24 7 4" xfId="3447"/>
    <cellStyle name="Heading 3 2 24 7 4 2" xfId="3448"/>
    <cellStyle name="Heading 3 2 24 8" xfId="3449"/>
    <cellStyle name="Heading 3 2 24 8 2" xfId="3450"/>
    <cellStyle name="Heading 3 2 24 8 2 2" xfId="3451"/>
    <cellStyle name="Heading 3 2 24 8 3" xfId="3452"/>
    <cellStyle name="Heading 3 2 24 8 3 2" xfId="3453"/>
    <cellStyle name="Heading 3 2 24 8 4" xfId="3454"/>
    <cellStyle name="Heading 3 2 24 8 4 2" xfId="3455"/>
    <cellStyle name="Heading 3 2 24 9" xfId="3456"/>
    <cellStyle name="Heading 3 2 24 9 2" xfId="3457"/>
    <cellStyle name="Heading 3 2 24 9 2 2" xfId="3458"/>
    <cellStyle name="Heading 3 2 24 9 3" xfId="3459"/>
    <cellStyle name="Heading 3 2 24 9 3 2" xfId="3460"/>
    <cellStyle name="Heading 3 2 24 9 4" xfId="3461"/>
    <cellStyle name="Heading 3 2 24 9 4 2" xfId="3462"/>
    <cellStyle name="Heading 3 2 25" xfId="3463"/>
    <cellStyle name="Heading 3 2 25 10" xfId="3464"/>
    <cellStyle name="Heading 3 2 25 10 2" xfId="3465"/>
    <cellStyle name="Heading 3 2 25 10 2 2" xfId="3466"/>
    <cellStyle name="Heading 3 2 25 10 3" xfId="3467"/>
    <cellStyle name="Heading 3 2 25 10 3 2" xfId="3468"/>
    <cellStyle name="Heading 3 2 25 10 4" xfId="3469"/>
    <cellStyle name="Heading 3 2 25 10 4 2" xfId="3470"/>
    <cellStyle name="Heading 3 2 25 11" xfId="3471"/>
    <cellStyle name="Heading 3 2 25 11 2" xfId="3472"/>
    <cellStyle name="Heading 3 2 25 11 2 2" xfId="3473"/>
    <cellStyle name="Heading 3 2 25 11 3" xfId="3474"/>
    <cellStyle name="Heading 3 2 25 11 3 2" xfId="3475"/>
    <cellStyle name="Heading 3 2 25 11 4" xfId="3476"/>
    <cellStyle name="Heading 3 2 25 11 4 2" xfId="3477"/>
    <cellStyle name="Heading 3 2 25 12" xfId="3478"/>
    <cellStyle name="Heading 3 2 25 12 2" xfId="3479"/>
    <cellStyle name="Heading 3 2 25 12 2 2" xfId="3480"/>
    <cellStyle name="Heading 3 2 25 12 3" xfId="3481"/>
    <cellStyle name="Heading 3 2 25 12 3 2" xfId="3482"/>
    <cellStyle name="Heading 3 2 25 12 4" xfId="3483"/>
    <cellStyle name="Heading 3 2 25 12 4 2" xfId="3484"/>
    <cellStyle name="Heading 3 2 25 13" xfId="3485"/>
    <cellStyle name="Heading 3 2 25 13 2" xfId="3486"/>
    <cellStyle name="Heading 3 2 25 13 2 2" xfId="3487"/>
    <cellStyle name="Heading 3 2 25 13 3" xfId="3488"/>
    <cellStyle name="Heading 3 2 25 13 3 2" xfId="3489"/>
    <cellStyle name="Heading 3 2 25 13 4" xfId="3490"/>
    <cellStyle name="Heading 3 2 25 13 4 2" xfId="3491"/>
    <cellStyle name="Heading 3 2 25 14" xfId="3492"/>
    <cellStyle name="Heading 3 2 25 14 2" xfId="3493"/>
    <cellStyle name="Heading 3 2 25 14 2 2" xfId="3494"/>
    <cellStyle name="Heading 3 2 25 14 3" xfId="3495"/>
    <cellStyle name="Heading 3 2 25 14 3 2" xfId="3496"/>
    <cellStyle name="Heading 3 2 25 14 4" xfId="3497"/>
    <cellStyle name="Heading 3 2 25 14 4 2" xfId="3498"/>
    <cellStyle name="Heading 3 2 25 15" xfId="3499"/>
    <cellStyle name="Heading 3 2 25 15 2" xfId="3500"/>
    <cellStyle name="Heading 3 2 25 15 2 2" xfId="3501"/>
    <cellStyle name="Heading 3 2 25 15 3" xfId="3502"/>
    <cellStyle name="Heading 3 2 25 15 3 2" xfId="3503"/>
    <cellStyle name="Heading 3 2 25 15 4" xfId="3504"/>
    <cellStyle name="Heading 3 2 25 15 4 2" xfId="3505"/>
    <cellStyle name="Heading 3 2 25 16" xfId="3506"/>
    <cellStyle name="Heading 3 2 25 16 2" xfId="3507"/>
    <cellStyle name="Heading 3 2 25 17" xfId="3508"/>
    <cellStyle name="Heading 3 2 25 17 2" xfId="3509"/>
    <cellStyle name="Heading 3 2 25 18" xfId="3510"/>
    <cellStyle name="Heading 3 2 25 18 2" xfId="3511"/>
    <cellStyle name="Heading 3 2 25 19" xfId="3512"/>
    <cellStyle name="Heading 3 2 25 2" xfId="3513"/>
    <cellStyle name="Heading 3 2 25 2 2" xfId="3514"/>
    <cellStyle name="Heading 3 2 25 2 2 2" xfId="3515"/>
    <cellStyle name="Heading 3 2 25 2 3" xfId="3516"/>
    <cellStyle name="Heading 3 2 25 2 3 2" xfId="3517"/>
    <cellStyle name="Heading 3 2 25 2 4" xfId="3518"/>
    <cellStyle name="Heading 3 2 25 2 4 2" xfId="3519"/>
    <cellStyle name="Heading 3 2 25 20" xfId="3520"/>
    <cellStyle name="Heading 3 2 25 21" xfId="3521"/>
    <cellStyle name="Heading 3 2 25 22" xfId="3522"/>
    <cellStyle name="Heading 3 2 25 23" xfId="3523"/>
    <cellStyle name="Heading 3 2 25 24" xfId="3524"/>
    <cellStyle name="Heading 3 2 25 25" xfId="3525"/>
    <cellStyle name="Heading 3 2 25 3" xfId="3526"/>
    <cellStyle name="Heading 3 2 25 3 2" xfId="3527"/>
    <cellStyle name="Heading 3 2 25 3 2 2" xfId="3528"/>
    <cellStyle name="Heading 3 2 25 3 3" xfId="3529"/>
    <cellStyle name="Heading 3 2 25 3 3 2" xfId="3530"/>
    <cellStyle name="Heading 3 2 25 3 4" xfId="3531"/>
    <cellStyle name="Heading 3 2 25 3 4 2" xfId="3532"/>
    <cellStyle name="Heading 3 2 25 4" xfId="3533"/>
    <cellStyle name="Heading 3 2 25 4 2" xfId="3534"/>
    <cellStyle name="Heading 3 2 25 4 2 2" xfId="3535"/>
    <cellStyle name="Heading 3 2 25 4 3" xfId="3536"/>
    <cellStyle name="Heading 3 2 25 4 3 2" xfId="3537"/>
    <cellStyle name="Heading 3 2 25 4 4" xfId="3538"/>
    <cellStyle name="Heading 3 2 25 4 4 2" xfId="3539"/>
    <cellStyle name="Heading 3 2 25 5" xfId="3540"/>
    <cellStyle name="Heading 3 2 25 5 2" xfId="3541"/>
    <cellStyle name="Heading 3 2 25 5 2 2" xfId="3542"/>
    <cellStyle name="Heading 3 2 25 5 3" xfId="3543"/>
    <cellStyle name="Heading 3 2 25 5 3 2" xfId="3544"/>
    <cellStyle name="Heading 3 2 25 5 4" xfId="3545"/>
    <cellStyle name="Heading 3 2 25 5 4 2" xfId="3546"/>
    <cellStyle name="Heading 3 2 25 6" xfId="3547"/>
    <cellStyle name="Heading 3 2 25 6 2" xfId="3548"/>
    <cellStyle name="Heading 3 2 25 6 2 2" xfId="3549"/>
    <cellStyle name="Heading 3 2 25 6 3" xfId="3550"/>
    <cellStyle name="Heading 3 2 25 6 3 2" xfId="3551"/>
    <cellStyle name="Heading 3 2 25 6 4" xfId="3552"/>
    <cellStyle name="Heading 3 2 25 6 4 2" xfId="3553"/>
    <cellStyle name="Heading 3 2 25 7" xfId="3554"/>
    <cellStyle name="Heading 3 2 25 7 2" xfId="3555"/>
    <cellStyle name="Heading 3 2 25 7 2 2" xfId="3556"/>
    <cellStyle name="Heading 3 2 25 7 3" xfId="3557"/>
    <cellStyle name="Heading 3 2 25 7 3 2" xfId="3558"/>
    <cellStyle name="Heading 3 2 25 7 4" xfId="3559"/>
    <cellStyle name="Heading 3 2 25 7 4 2" xfId="3560"/>
    <cellStyle name="Heading 3 2 25 8" xfId="3561"/>
    <cellStyle name="Heading 3 2 25 8 2" xfId="3562"/>
    <cellStyle name="Heading 3 2 25 8 2 2" xfId="3563"/>
    <cellStyle name="Heading 3 2 25 8 3" xfId="3564"/>
    <cellStyle name="Heading 3 2 25 8 3 2" xfId="3565"/>
    <cellStyle name="Heading 3 2 25 8 4" xfId="3566"/>
    <cellStyle name="Heading 3 2 25 8 4 2" xfId="3567"/>
    <cellStyle name="Heading 3 2 25 9" xfId="3568"/>
    <cellStyle name="Heading 3 2 25 9 2" xfId="3569"/>
    <cellStyle name="Heading 3 2 25 9 2 2" xfId="3570"/>
    <cellStyle name="Heading 3 2 25 9 3" xfId="3571"/>
    <cellStyle name="Heading 3 2 25 9 3 2" xfId="3572"/>
    <cellStyle name="Heading 3 2 25 9 4" xfId="3573"/>
    <cellStyle name="Heading 3 2 25 9 4 2" xfId="3574"/>
    <cellStyle name="Heading 3 2 26" xfId="3575"/>
    <cellStyle name="Heading 3 2 26 2" xfId="3576"/>
    <cellStyle name="Heading 3 2 26 2 2" xfId="3577"/>
    <cellStyle name="Heading 3 2 26 3" xfId="3578"/>
    <cellStyle name="Heading 3 2 26 3 2" xfId="3579"/>
    <cellStyle name="Heading 3 2 26 4" xfId="3580"/>
    <cellStyle name="Heading 3 2 26 4 2" xfId="3581"/>
    <cellStyle name="Heading 3 2 27" xfId="3582"/>
    <cellStyle name="Heading 3 2 27 2" xfId="3583"/>
    <cellStyle name="Heading 3 2 27 2 2" xfId="3584"/>
    <cellStyle name="Heading 3 2 27 3" xfId="3585"/>
    <cellStyle name="Heading 3 2 27 3 2" xfId="3586"/>
    <cellStyle name="Heading 3 2 27 4" xfId="3587"/>
    <cellStyle name="Heading 3 2 27 4 2" xfId="3588"/>
    <cellStyle name="Heading 3 2 28" xfId="3589"/>
    <cellStyle name="Heading 3 2 28 2" xfId="3590"/>
    <cellStyle name="Heading 3 2 28 2 2" xfId="3591"/>
    <cellStyle name="Heading 3 2 28 3" xfId="3592"/>
    <cellStyle name="Heading 3 2 28 3 2" xfId="3593"/>
    <cellStyle name="Heading 3 2 28 4" xfId="3594"/>
    <cellStyle name="Heading 3 2 28 4 2" xfId="3595"/>
    <cellStyle name="Heading 3 2 29" xfId="3596"/>
    <cellStyle name="Heading 3 2 29 2" xfId="3597"/>
    <cellStyle name="Heading 3 2 29 2 2" xfId="3598"/>
    <cellStyle name="Heading 3 2 29 3" xfId="3599"/>
    <cellStyle name="Heading 3 2 29 3 2" xfId="3600"/>
    <cellStyle name="Heading 3 2 29 4" xfId="3601"/>
    <cellStyle name="Heading 3 2 29 4 2" xfId="3602"/>
    <cellStyle name="Heading 3 2 3" xfId="3603"/>
    <cellStyle name="Heading 3 2 3 10" xfId="3604"/>
    <cellStyle name="Heading 3 2 3 10 2" xfId="3605"/>
    <cellStyle name="Heading 3 2 3 10 2 2" xfId="3606"/>
    <cellStyle name="Heading 3 2 3 10 3" xfId="3607"/>
    <cellStyle name="Heading 3 2 3 10 3 2" xfId="3608"/>
    <cellStyle name="Heading 3 2 3 10 4" xfId="3609"/>
    <cellStyle name="Heading 3 2 3 10 4 2" xfId="3610"/>
    <cellStyle name="Heading 3 2 3 11" xfId="3611"/>
    <cellStyle name="Heading 3 2 3 11 2" xfId="3612"/>
    <cellStyle name="Heading 3 2 3 11 2 2" xfId="3613"/>
    <cellStyle name="Heading 3 2 3 11 3" xfId="3614"/>
    <cellStyle name="Heading 3 2 3 11 3 2" xfId="3615"/>
    <cellStyle name="Heading 3 2 3 11 4" xfId="3616"/>
    <cellStyle name="Heading 3 2 3 11 4 2" xfId="3617"/>
    <cellStyle name="Heading 3 2 3 12" xfId="3618"/>
    <cellStyle name="Heading 3 2 3 12 2" xfId="3619"/>
    <cellStyle name="Heading 3 2 3 12 2 2" xfId="3620"/>
    <cellStyle name="Heading 3 2 3 12 3" xfId="3621"/>
    <cellStyle name="Heading 3 2 3 12 3 2" xfId="3622"/>
    <cellStyle name="Heading 3 2 3 12 4" xfId="3623"/>
    <cellStyle name="Heading 3 2 3 12 4 2" xfId="3624"/>
    <cellStyle name="Heading 3 2 3 13" xfId="3625"/>
    <cellStyle name="Heading 3 2 3 13 2" xfId="3626"/>
    <cellStyle name="Heading 3 2 3 13 2 2" xfId="3627"/>
    <cellStyle name="Heading 3 2 3 13 3" xfId="3628"/>
    <cellStyle name="Heading 3 2 3 13 3 2" xfId="3629"/>
    <cellStyle name="Heading 3 2 3 13 4" xfId="3630"/>
    <cellStyle name="Heading 3 2 3 13 4 2" xfId="3631"/>
    <cellStyle name="Heading 3 2 3 14" xfId="3632"/>
    <cellStyle name="Heading 3 2 3 14 2" xfId="3633"/>
    <cellStyle name="Heading 3 2 3 14 2 2" xfId="3634"/>
    <cellStyle name="Heading 3 2 3 14 3" xfId="3635"/>
    <cellStyle name="Heading 3 2 3 14 3 2" xfId="3636"/>
    <cellStyle name="Heading 3 2 3 14 4" xfId="3637"/>
    <cellStyle name="Heading 3 2 3 14 4 2" xfId="3638"/>
    <cellStyle name="Heading 3 2 3 15" xfId="3639"/>
    <cellStyle name="Heading 3 2 3 15 2" xfId="3640"/>
    <cellStyle name="Heading 3 2 3 15 2 2" xfId="3641"/>
    <cellStyle name="Heading 3 2 3 15 3" xfId="3642"/>
    <cellStyle name="Heading 3 2 3 15 3 2" xfId="3643"/>
    <cellStyle name="Heading 3 2 3 15 4" xfId="3644"/>
    <cellStyle name="Heading 3 2 3 15 4 2" xfId="3645"/>
    <cellStyle name="Heading 3 2 3 16" xfId="3646"/>
    <cellStyle name="Heading 3 2 3 16 2" xfId="3647"/>
    <cellStyle name="Heading 3 2 3 17" xfId="3648"/>
    <cellStyle name="Heading 3 2 3 17 2" xfId="3649"/>
    <cellStyle name="Heading 3 2 3 18" xfId="3650"/>
    <cellStyle name="Heading 3 2 3 18 2" xfId="3651"/>
    <cellStyle name="Heading 3 2 3 19" xfId="3652"/>
    <cellStyle name="Heading 3 2 3 2" xfId="3653"/>
    <cellStyle name="Heading 3 2 3 2 2" xfId="3654"/>
    <cellStyle name="Heading 3 2 3 2 2 2" xfId="3655"/>
    <cellStyle name="Heading 3 2 3 2 3" xfId="3656"/>
    <cellStyle name="Heading 3 2 3 2 3 2" xfId="3657"/>
    <cellStyle name="Heading 3 2 3 2 4" xfId="3658"/>
    <cellStyle name="Heading 3 2 3 2 4 2" xfId="3659"/>
    <cellStyle name="Heading 3 2 3 20" xfId="3660"/>
    <cellStyle name="Heading 3 2 3 21" xfId="3661"/>
    <cellStyle name="Heading 3 2 3 22" xfId="3662"/>
    <cellStyle name="Heading 3 2 3 23" xfId="3663"/>
    <cellStyle name="Heading 3 2 3 24" xfId="3664"/>
    <cellStyle name="Heading 3 2 3 25" xfId="3665"/>
    <cellStyle name="Heading 3 2 3 3" xfId="3666"/>
    <cellStyle name="Heading 3 2 3 3 2" xfId="3667"/>
    <cellStyle name="Heading 3 2 3 3 2 2" xfId="3668"/>
    <cellStyle name="Heading 3 2 3 3 3" xfId="3669"/>
    <cellStyle name="Heading 3 2 3 3 3 2" xfId="3670"/>
    <cellStyle name="Heading 3 2 3 3 4" xfId="3671"/>
    <cellStyle name="Heading 3 2 3 3 4 2" xfId="3672"/>
    <cellStyle name="Heading 3 2 3 4" xfId="3673"/>
    <cellStyle name="Heading 3 2 3 4 2" xfId="3674"/>
    <cellStyle name="Heading 3 2 3 4 2 2" xfId="3675"/>
    <cellStyle name="Heading 3 2 3 4 3" xfId="3676"/>
    <cellStyle name="Heading 3 2 3 4 3 2" xfId="3677"/>
    <cellStyle name="Heading 3 2 3 4 4" xfId="3678"/>
    <cellStyle name="Heading 3 2 3 4 4 2" xfId="3679"/>
    <cellStyle name="Heading 3 2 3 5" xfId="3680"/>
    <cellStyle name="Heading 3 2 3 5 2" xfId="3681"/>
    <cellStyle name="Heading 3 2 3 5 2 2" xfId="3682"/>
    <cellStyle name="Heading 3 2 3 5 3" xfId="3683"/>
    <cellStyle name="Heading 3 2 3 5 3 2" xfId="3684"/>
    <cellStyle name="Heading 3 2 3 5 4" xfId="3685"/>
    <cellStyle name="Heading 3 2 3 5 4 2" xfId="3686"/>
    <cellStyle name="Heading 3 2 3 6" xfId="3687"/>
    <cellStyle name="Heading 3 2 3 6 2" xfId="3688"/>
    <cellStyle name="Heading 3 2 3 6 2 2" xfId="3689"/>
    <cellStyle name="Heading 3 2 3 6 3" xfId="3690"/>
    <cellStyle name="Heading 3 2 3 6 3 2" xfId="3691"/>
    <cellStyle name="Heading 3 2 3 6 4" xfId="3692"/>
    <cellStyle name="Heading 3 2 3 6 4 2" xfId="3693"/>
    <cellStyle name="Heading 3 2 3 7" xfId="3694"/>
    <cellStyle name="Heading 3 2 3 7 2" xfId="3695"/>
    <cellStyle name="Heading 3 2 3 7 2 2" xfId="3696"/>
    <cellStyle name="Heading 3 2 3 7 3" xfId="3697"/>
    <cellStyle name="Heading 3 2 3 7 3 2" xfId="3698"/>
    <cellStyle name="Heading 3 2 3 7 4" xfId="3699"/>
    <cellStyle name="Heading 3 2 3 7 4 2" xfId="3700"/>
    <cellStyle name="Heading 3 2 3 8" xfId="3701"/>
    <cellStyle name="Heading 3 2 3 8 2" xfId="3702"/>
    <cellStyle name="Heading 3 2 3 8 2 2" xfId="3703"/>
    <cellStyle name="Heading 3 2 3 8 3" xfId="3704"/>
    <cellStyle name="Heading 3 2 3 8 3 2" xfId="3705"/>
    <cellStyle name="Heading 3 2 3 8 4" xfId="3706"/>
    <cellStyle name="Heading 3 2 3 8 4 2" xfId="3707"/>
    <cellStyle name="Heading 3 2 3 9" xfId="3708"/>
    <cellStyle name="Heading 3 2 3 9 2" xfId="3709"/>
    <cellStyle name="Heading 3 2 3 9 2 2" xfId="3710"/>
    <cellStyle name="Heading 3 2 3 9 3" xfId="3711"/>
    <cellStyle name="Heading 3 2 3 9 3 2" xfId="3712"/>
    <cellStyle name="Heading 3 2 3 9 4" xfId="3713"/>
    <cellStyle name="Heading 3 2 3 9 4 2" xfId="3714"/>
    <cellStyle name="Heading 3 2 30" xfId="3715"/>
    <cellStyle name="Heading 3 2 30 2" xfId="3716"/>
    <cellStyle name="Heading 3 2 30 2 2" xfId="3717"/>
    <cellStyle name="Heading 3 2 30 3" xfId="3718"/>
    <cellStyle name="Heading 3 2 30 3 2" xfId="3719"/>
    <cellStyle name="Heading 3 2 30 4" xfId="3720"/>
    <cellStyle name="Heading 3 2 30 4 2" xfId="3721"/>
    <cellStyle name="Heading 3 2 31" xfId="3722"/>
    <cellStyle name="Heading 3 2 31 2" xfId="3723"/>
    <cellStyle name="Heading 3 2 31 2 2" xfId="3724"/>
    <cellStyle name="Heading 3 2 31 3" xfId="3725"/>
    <cellStyle name="Heading 3 2 31 3 2" xfId="3726"/>
    <cellStyle name="Heading 3 2 31 4" xfId="3727"/>
    <cellStyle name="Heading 3 2 31 4 2" xfId="3728"/>
    <cellStyle name="Heading 3 2 32" xfId="3729"/>
    <cellStyle name="Heading 3 2 32 2" xfId="3730"/>
    <cellStyle name="Heading 3 2 32 2 2" xfId="3731"/>
    <cellStyle name="Heading 3 2 32 3" xfId="3732"/>
    <cellStyle name="Heading 3 2 32 3 2" xfId="3733"/>
    <cellStyle name="Heading 3 2 32 4" xfId="3734"/>
    <cellStyle name="Heading 3 2 32 4 2" xfId="3735"/>
    <cellStyle name="Heading 3 2 33" xfId="3736"/>
    <cellStyle name="Heading 3 2 33 2" xfId="3737"/>
    <cellStyle name="Heading 3 2 33 2 2" xfId="3738"/>
    <cellStyle name="Heading 3 2 33 3" xfId="3739"/>
    <cellStyle name="Heading 3 2 33 3 2" xfId="3740"/>
    <cellStyle name="Heading 3 2 33 4" xfId="3741"/>
    <cellStyle name="Heading 3 2 33 4 2" xfId="3742"/>
    <cellStyle name="Heading 3 2 34" xfId="3743"/>
    <cellStyle name="Heading 3 2 34 2" xfId="3744"/>
    <cellStyle name="Heading 3 2 34 2 2" xfId="3745"/>
    <cellStyle name="Heading 3 2 34 3" xfId="3746"/>
    <cellStyle name="Heading 3 2 34 3 2" xfId="3747"/>
    <cellStyle name="Heading 3 2 34 4" xfId="3748"/>
    <cellStyle name="Heading 3 2 34 4 2" xfId="3749"/>
    <cellStyle name="Heading 3 2 35" xfId="3750"/>
    <cellStyle name="Heading 3 2 35 2" xfId="3751"/>
    <cellStyle name="Heading 3 2 35 2 2" xfId="3752"/>
    <cellStyle name="Heading 3 2 35 3" xfId="3753"/>
    <cellStyle name="Heading 3 2 35 3 2" xfId="3754"/>
    <cellStyle name="Heading 3 2 35 4" xfId="3755"/>
    <cellStyle name="Heading 3 2 35 4 2" xfId="3756"/>
    <cellStyle name="Heading 3 2 36" xfId="3757"/>
    <cellStyle name="Heading 3 2 36 2" xfId="3758"/>
    <cellStyle name="Heading 3 2 36 2 2" xfId="3759"/>
    <cellStyle name="Heading 3 2 36 3" xfId="3760"/>
    <cellStyle name="Heading 3 2 36 3 2" xfId="3761"/>
    <cellStyle name="Heading 3 2 36 4" xfId="3762"/>
    <cellStyle name="Heading 3 2 36 4 2" xfId="3763"/>
    <cellStyle name="Heading 3 2 37" xfId="3764"/>
    <cellStyle name="Heading 3 2 37 2" xfId="3765"/>
    <cellStyle name="Heading 3 2 37 2 2" xfId="3766"/>
    <cellStyle name="Heading 3 2 37 3" xfId="3767"/>
    <cellStyle name="Heading 3 2 37 3 2" xfId="3768"/>
    <cellStyle name="Heading 3 2 37 4" xfId="3769"/>
    <cellStyle name="Heading 3 2 37 4 2" xfId="3770"/>
    <cellStyle name="Heading 3 2 38" xfId="3771"/>
    <cellStyle name="Heading 3 2 38 2" xfId="3772"/>
    <cellStyle name="Heading 3 2 38 2 2" xfId="3773"/>
    <cellStyle name="Heading 3 2 38 3" xfId="3774"/>
    <cellStyle name="Heading 3 2 38 3 2" xfId="3775"/>
    <cellStyle name="Heading 3 2 38 4" xfId="3776"/>
    <cellStyle name="Heading 3 2 38 4 2" xfId="3777"/>
    <cellStyle name="Heading 3 2 39" xfId="3778"/>
    <cellStyle name="Heading 3 2 39 2" xfId="3779"/>
    <cellStyle name="Heading 3 2 39 2 2" xfId="3780"/>
    <cellStyle name="Heading 3 2 39 3" xfId="3781"/>
    <cellStyle name="Heading 3 2 39 3 2" xfId="3782"/>
    <cellStyle name="Heading 3 2 39 4" xfId="3783"/>
    <cellStyle name="Heading 3 2 39 4 2" xfId="3784"/>
    <cellStyle name="Heading 3 2 4" xfId="3785"/>
    <cellStyle name="Heading 3 2 4 10" xfId="3786"/>
    <cellStyle name="Heading 3 2 4 10 2" xfId="3787"/>
    <cellStyle name="Heading 3 2 4 10 2 2" xfId="3788"/>
    <cellStyle name="Heading 3 2 4 10 3" xfId="3789"/>
    <cellStyle name="Heading 3 2 4 10 3 2" xfId="3790"/>
    <cellStyle name="Heading 3 2 4 10 4" xfId="3791"/>
    <cellStyle name="Heading 3 2 4 10 4 2" xfId="3792"/>
    <cellStyle name="Heading 3 2 4 11" xfId="3793"/>
    <cellStyle name="Heading 3 2 4 11 2" xfId="3794"/>
    <cellStyle name="Heading 3 2 4 11 2 2" xfId="3795"/>
    <cellStyle name="Heading 3 2 4 11 3" xfId="3796"/>
    <cellStyle name="Heading 3 2 4 11 3 2" xfId="3797"/>
    <cellStyle name="Heading 3 2 4 11 4" xfId="3798"/>
    <cellStyle name="Heading 3 2 4 11 4 2" xfId="3799"/>
    <cellStyle name="Heading 3 2 4 12" xfId="3800"/>
    <cellStyle name="Heading 3 2 4 12 2" xfId="3801"/>
    <cellStyle name="Heading 3 2 4 12 2 2" xfId="3802"/>
    <cellStyle name="Heading 3 2 4 12 3" xfId="3803"/>
    <cellStyle name="Heading 3 2 4 12 3 2" xfId="3804"/>
    <cellStyle name="Heading 3 2 4 12 4" xfId="3805"/>
    <cellStyle name="Heading 3 2 4 12 4 2" xfId="3806"/>
    <cellStyle name="Heading 3 2 4 13" xfId="3807"/>
    <cellStyle name="Heading 3 2 4 13 2" xfId="3808"/>
    <cellStyle name="Heading 3 2 4 13 2 2" xfId="3809"/>
    <cellStyle name="Heading 3 2 4 13 3" xfId="3810"/>
    <cellStyle name="Heading 3 2 4 13 3 2" xfId="3811"/>
    <cellStyle name="Heading 3 2 4 13 4" xfId="3812"/>
    <cellStyle name="Heading 3 2 4 13 4 2" xfId="3813"/>
    <cellStyle name="Heading 3 2 4 14" xfId="3814"/>
    <cellStyle name="Heading 3 2 4 14 2" xfId="3815"/>
    <cellStyle name="Heading 3 2 4 14 2 2" xfId="3816"/>
    <cellStyle name="Heading 3 2 4 14 3" xfId="3817"/>
    <cellStyle name="Heading 3 2 4 14 3 2" xfId="3818"/>
    <cellStyle name="Heading 3 2 4 14 4" xfId="3819"/>
    <cellStyle name="Heading 3 2 4 14 4 2" xfId="3820"/>
    <cellStyle name="Heading 3 2 4 15" xfId="3821"/>
    <cellStyle name="Heading 3 2 4 15 2" xfId="3822"/>
    <cellStyle name="Heading 3 2 4 15 2 2" xfId="3823"/>
    <cellStyle name="Heading 3 2 4 15 3" xfId="3824"/>
    <cellStyle name="Heading 3 2 4 15 3 2" xfId="3825"/>
    <cellStyle name="Heading 3 2 4 15 4" xfId="3826"/>
    <cellStyle name="Heading 3 2 4 15 4 2" xfId="3827"/>
    <cellStyle name="Heading 3 2 4 16" xfId="3828"/>
    <cellStyle name="Heading 3 2 4 16 2" xfId="3829"/>
    <cellStyle name="Heading 3 2 4 17" xfId="3830"/>
    <cellStyle name="Heading 3 2 4 17 2" xfId="3831"/>
    <cellStyle name="Heading 3 2 4 18" xfId="3832"/>
    <cellStyle name="Heading 3 2 4 18 2" xfId="3833"/>
    <cellStyle name="Heading 3 2 4 19" xfId="3834"/>
    <cellStyle name="Heading 3 2 4 2" xfId="3835"/>
    <cellStyle name="Heading 3 2 4 2 2" xfId="3836"/>
    <cellStyle name="Heading 3 2 4 2 2 2" xfId="3837"/>
    <cellStyle name="Heading 3 2 4 2 3" xfId="3838"/>
    <cellStyle name="Heading 3 2 4 2 3 2" xfId="3839"/>
    <cellStyle name="Heading 3 2 4 2 4" xfId="3840"/>
    <cellStyle name="Heading 3 2 4 2 4 2" xfId="3841"/>
    <cellStyle name="Heading 3 2 4 20" xfId="3842"/>
    <cellStyle name="Heading 3 2 4 21" xfId="3843"/>
    <cellStyle name="Heading 3 2 4 22" xfId="3844"/>
    <cellStyle name="Heading 3 2 4 23" xfId="3845"/>
    <cellStyle name="Heading 3 2 4 24" xfId="3846"/>
    <cellStyle name="Heading 3 2 4 25" xfId="3847"/>
    <cellStyle name="Heading 3 2 4 3" xfId="3848"/>
    <cellStyle name="Heading 3 2 4 3 2" xfId="3849"/>
    <cellStyle name="Heading 3 2 4 3 2 2" xfId="3850"/>
    <cellStyle name="Heading 3 2 4 3 3" xfId="3851"/>
    <cellStyle name="Heading 3 2 4 3 3 2" xfId="3852"/>
    <cellStyle name="Heading 3 2 4 3 4" xfId="3853"/>
    <cellStyle name="Heading 3 2 4 3 4 2" xfId="3854"/>
    <cellStyle name="Heading 3 2 4 4" xfId="3855"/>
    <cellStyle name="Heading 3 2 4 4 2" xfId="3856"/>
    <cellStyle name="Heading 3 2 4 4 2 2" xfId="3857"/>
    <cellStyle name="Heading 3 2 4 4 3" xfId="3858"/>
    <cellStyle name="Heading 3 2 4 4 3 2" xfId="3859"/>
    <cellStyle name="Heading 3 2 4 4 4" xfId="3860"/>
    <cellStyle name="Heading 3 2 4 4 4 2" xfId="3861"/>
    <cellStyle name="Heading 3 2 4 5" xfId="3862"/>
    <cellStyle name="Heading 3 2 4 5 2" xfId="3863"/>
    <cellStyle name="Heading 3 2 4 5 2 2" xfId="3864"/>
    <cellStyle name="Heading 3 2 4 5 3" xfId="3865"/>
    <cellStyle name="Heading 3 2 4 5 3 2" xfId="3866"/>
    <cellStyle name="Heading 3 2 4 5 4" xfId="3867"/>
    <cellStyle name="Heading 3 2 4 5 4 2" xfId="3868"/>
    <cellStyle name="Heading 3 2 4 6" xfId="3869"/>
    <cellStyle name="Heading 3 2 4 6 2" xfId="3870"/>
    <cellStyle name="Heading 3 2 4 6 2 2" xfId="3871"/>
    <cellStyle name="Heading 3 2 4 6 3" xfId="3872"/>
    <cellStyle name="Heading 3 2 4 6 3 2" xfId="3873"/>
    <cellStyle name="Heading 3 2 4 6 4" xfId="3874"/>
    <cellStyle name="Heading 3 2 4 6 4 2" xfId="3875"/>
    <cellStyle name="Heading 3 2 4 7" xfId="3876"/>
    <cellStyle name="Heading 3 2 4 7 2" xfId="3877"/>
    <cellStyle name="Heading 3 2 4 7 2 2" xfId="3878"/>
    <cellStyle name="Heading 3 2 4 7 3" xfId="3879"/>
    <cellStyle name="Heading 3 2 4 7 3 2" xfId="3880"/>
    <cellStyle name="Heading 3 2 4 7 4" xfId="3881"/>
    <cellStyle name="Heading 3 2 4 7 4 2" xfId="3882"/>
    <cellStyle name="Heading 3 2 4 8" xfId="3883"/>
    <cellStyle name="Heading 3 2 4 8 2" xfId="3884"/>
    <cellStyle name="Heading 3 2 4 8 2 2" xfId="3885"/>
    <cellStyle name="Heading 3 2 4 8 3" xfId="3886"/>
    <cellStyle name="Heading 3 2 4 8 3 2" xfId="3887"/>
    <cellStyle name="Heading 3 2 4 8 4" xfId="3888"/>
    <cellStyle name="Heading 3 2 4 8 4 2" xfId="3889"/>
    <cellStyle name="Heading 3 2 4 9" xfId="3890"/>
    <cellStyle name="Heading 3 2 4 9 2" xfId="3891"/>
    <cellStyle name="Heading 3 2 4 9 2 2" xfId="3892"/>
    <cellStyle name="Heading 3 2 4 9 3" xfId="3893"/>
    <cellStyle name="Heading 3 2 4 9 3 2" xfId="3894"/>
    <cellStyle name="Heading 3 2 4 9 4" xfId="3895"/>
    <cellStyle name="Heading 3 2 4 9 4 2" xfId="3896"/>
    <cellStyle name="Heading 3 2 40" xfId="3897"/>
    <cellStyle name="Heading 3 2 40 2" xfId="3898"/>
    <cellStyle name="Heading 3 2 41" xfId="3899"/>
    <cellStyle name="Heading 3 2 41 2" xfId="3900"/>
    <cellStyle name="Heading 3 2 42" xfId="3901"/>
    <cellStyle name="Heading 3 2 42 2" xfId="3902"/>
    <cellStyle name="Heading 3 2 43" xfId="3903"/>
    <cellStyle name="Heading 3 2 44" xfId="3904"/>
    <cellStyle name="Heading 3 2 45" xfId="3905"/>
    <cellStyle name="Heading 3 2 46" xfId="3906"/>
    <cellStyle name="Heading 3 2 47" xfId="3907"/>
    <cellStyle name="Heading 3 2 48" xfId="3908"/>
    <cellStyle name="Heading 3 2 49" xfId="3909"/>
    <cellStyle name="Heading 3 2 5" xfId="3910"/>
    <cellStyle name="Heading 3 2 5 10" xfId="3911"/>
    <cellStyle name="Heading 3 2 5 10 2" xfId="3912"/>
    <cellStyle name="Heading 3 2 5 10 2 2" xfId="3913"/>
    <cellStyle name="Heading 3 2 5 10 3" xfId="3914"/>
    <cellStyle name="Heading 3 2 5 10 3 2" xfId="3915"/>
    <cellStyle name="Heading 3 2 5 10 4" xfId="3916"/>
    <cellStyle name="Heading 3 2 5 10 4 2" xfId="3917"/>
    <cellStyle name="Heading 3 2 5 11" xfId="3918"/>
    <cellStyle name="Heading 3 2 5 11 2" xfId="3919"/>
    <cellStyle name="Heading 3 2 5 11 2 2" xfId="3920"/>
    <cellStyle name="Heading 3 2 5 11 3" xfId="3921"/>
    <cellStyle name="Heading 3 2 5 11 3 2" xfId="3922"/>
    <cellStyle name="Heading 3 2 5 11 4" xfId="3923"/>
    <cellStyle name="Heading 3 2 5 11 4 2" xfId="3924"/>
    <cellStyle name="Heading 3 2 5 12" xfId="3925"/>
    <cellStyle name="Heading 3 2 5 12 2" xfId="3926"/>
    <cellStyle name="Heading 3 2 5 12 2 2" xfId="3927"/>
    <cellStyle name="Heading 3 2 5 12 3" xfId="3928"/>
    <cellStyle name="Heading 3 2 5 12 3 2" xfId="3929"/>
    <cellStyle name="Heading 3 2 5 12 4" xfId="3930"/>
    <cellStyle name="Heading 3 2 5 12 4 2" xfId="3931"/>
    <cellStyle name="Heading 3 2 5 13" xfId="3932"/>
    <cellStyle name="Heading 3 2 5 13 2" xfId="3933"/>
    <cellStyle name="Heading 3 2 5 13 2 2" xfId="3934"/>
    <cellStyle name="Heading 3 2 5 13 3" xfId="3935"/>
    <cellStyle name="Heading 3 2 5 13 3 2" xfId="3936"/>
    <cellStyle name="Heading 3 2 5 13 4" xfId="3937"/>
    <cellStyle name="Heading 3 2 5 13 4 2" xfId="3938"/>
    <cellStyle name="Heading 3 2 5 14" xfId="3939"/>
    <cellStyle name="Heading 3 2 5 14 2" xfId="3940"/>
    <cellStyle name="Heading 3 2 5 14 2 2" xfId="3941"/>
    <cellStyle name="Heading 3 2 5 14 3" xfId="3942"/>
    <cellStyle name="Heading 3 2 5 14 3 2" xfId="3943"/>
    <cellStyle name="Heading 3 2 5 14 4" xfId="3944"/>
    <cellStyle name="Heading 3 2 5 14 4 2" xfId="3945"/>
    <cellStyle name="Heading 3 2 5 15" xfId="3946"/>
    <cellStyle name="Heading 3 2 5 15 2" xfId="3947"/>
    <cellStyle name="Heading 3 2 5 15 2 2" xfId="3948"/>
    <cellStyle name="Heading 3 2 5 15 3" xfId="3949"/>
    <cellStyle name="Heading 3 2 5 15 3 2" xfId="3950"/>
    <cellStyle name="Heading 3 2 5 15 4" xfId="3951"/>
    <cellStyle name="Heading 3 2 5 15 4 2" xfId="3952"/>
    <cellStyle name="Heading 3 2 5 16" xfId="3953"/>
    <cellStyle name="Heading 3 2 5 16 2" xfId="3954"/>
    <cellStyle name="Heading 3 2 5 17" xfId="3955"/>
    <cellStyle name="Heading 3 2 5 17 2" xfId="3956"/>
    <cellStyle name="Heading 3 2 5 18" xfId="3957"/>
    <cellStyle name="Heading 3 2 5 18 2" xfId="3958"/>
    <cellStyle name="Heading 3 2 5 19" xfId="3959"/>
    <cellStyle name="Heading 3 2 5 2" xfId="3960"/>
    <cellStyle name="Heading 3 2 5 2 2" xfId="3961"/>
    <cellStyle name="Heading 3 2 5 2 2 2" xfId="3962"/>
    <cellStyle name="Heading 3 2 5 2 3" xfId="3963"/>
    <cellStyle name="Heading 3 2 5 2 3 2" xfId="3964"/>
    <cellStyle name="Heading 3 2 5 2 4" xfId="3965"/>
    <cellStyle name="Heading 3 2 5 2 4 2" xfId="3966"/>
    <cellStyle name="Heading 3 2 5 20" xfId="3967"/>
    <cellStyle name="Heading 3 2 5 21" xfId="3968"/>
    <cellStyle name="Heading 3 2 5 22" xfId="3969"/>
    <cellStyle name="Heading 3 2 5 23" xfId="3970"/>
    <cellStyle name="Heading 3 2 5 24" xfId="3971"/>
    <cellStyle name="Heading 3 2 5 25" xfId="3972"/>
    <cellStyle name="Heading 3 2 5 3" xfId="3973"/>
    <cellStyle name="Heading 3 2 5 3 2" xfId="3974"/>
    <cellStyle name="Heading 3 2 5 3 2 2" xfId="3975"/>
    <cellStyle name="Heading 3 2 5 3 3" xfId="3976"/>
    <cellStyle name="Heading 3 2 5 3 3 2" xfId="3977"/>
    <cellStyle name="Heading 3 2 5 3 4" xfId="3978"/>
    <cellStyle name="Heading 3 2 5 3 4 2" xfId="3979"/>
    <cellStyle name="Heading 3 2 5 4" xfId="3980"/>
    <cellStyle name="Heading 3 2 5 4 2" xfId="3981"/>
    <cellStyle name="Heading 3 2 5 4 2 2" xfId="3982"/>
    <cellStyle name="Heading 3 2 5 4 3" xfId="3983"/>
    <cellStyle name="Heading 3 2 5 4 3 2" xfId="3984"/>
    <cellStyle name="Heading 3 2 5 4 4" xfId="3985"/>
    <cellStyle name="Heading 3 2 5 4 4 2" xfId="3986"/>
    <cellStyle name="Heading 3 2 5 5" xfId="3987"/>
    <cellStyle name="Heading 3 2 5 5 2" xfId="3988"/>
    <cellStyle name="Heading 3 2 5 5 2 2" xfId="3989"/>
    <cellStyle name="Heading 3 2 5 5 3" xfId="3990"/>
    <cellStyle name="Heading 3 2 5 5 3 2" xfId="3991"/>
    <cellStyle name="Heading 3 2 5 5 4" xfId="3992"/>
    <cellStyle name="Heading 3 2 5 5 4 2" xfId="3993"/>
    <cellStyle name="Heading 3 2 5 6" xfId="3994"/>
    <cellStyle name="Heading 3 2 5 6 2" xfId="3995"/>
    <cellStyle name="Heading 3 2 5 6 2 2" xfId="3996"/>
    <cellStyle name="Heading 3 2 5 6 3" xfId="3997"/>
    <cellStyle name="Heading 3 2 5 6 3 2" xfId="3998"/>
    <cellStyle name="Heading 3 2 5 6 4" xfId="3999"/>
    <cellStyle name="Heading 3 2 5 6 4 2" xfId="4000"/>
    <cellStyle name="Heading 3 2 5 7" xfId="4001"/>
    <cellStyle name="Heading 3 2 5 7 2" xfId="4002"/>
    <cellStyle name="Heading 3 2 5 7 2 2" xfId="4003"/>
    <cellStyle name="Heading 3 2 5 7 3" xfId="4004"/>
    <cellStyle name="Heading 3 2 5 7 3 2" xfId="4005"/>
    <cellStyle name="Heading 3 2 5 7 4" xfId="4006"/>
    <cellStyle name="Heading 3 2 5 7 4 2" xfId="4007"/>
    <cellStyle name="Heading 3 2 5 8" xfId="4008"/>
    <cellStyle name="Heading 3 2 5 8 2" xfId="4009"/>
    <cellStyle name="Heading 3 2 5 8 2 2" xfId="4010"/>
    <cellStyle name="Heading 3 2 5 8 3" xfId="4011"/>
    <cellStyle name="Heading 3 2 5 8 3 2" xfId="4012"/>
    <cellStyle name="Heading 3 2 5 8 4" xfId="4013"/>
    <cellStyle name="Heading 3 2 5 8 4 2" xfId="4014"/>
    <cellStyle name="Heading 3 2 5 9" xfId="4015"/>
    <cellStyle name="Heading 3 2 5 9 2" xfId="4016"/>
    <cellStyle name="Heading 3 2 5 9 2 2" xfId="4017"/>
    <cellStyle name="Heading 3 2 5 9 3" xfId="4018"/>
    <cellStyle name="Heading 3 2 5 9 3 2" xfId="4019"/>
    <cellStyle name="Heading 3 2 5 9 4" xfId="4020"/>
    <cellStyle name="Heading 3 2 5 9 4 2" xfId="4021"/>
    <cellStyle name="Heading 3 2 6" xfId="4022"/>
    <cellStyle name="Heading 3 2 6 10" xfId="4023"/>
    <cellStyle name="Heading 3 2 6 10 2" xfId="4024"/>
    <cellStyle name="Heading 3 2 6 10 2 2" xfId="4025"/>
    <cellStyle name="Heading 3 2 6 10 3" xfId="4026"/>
    <cellStyle name="Heading 3 2 6 10 3 2" xfId="4027"/>
    <cellStyle name="Heading 3 2 6 10 4" xfId="4028"/>
    <cellStyle name="Heading 3 2 6 10 4 2" xfId="4029"/>
    <cellStyle name="Heading 3 2 6 11" xfId="4030"/>
    <cellStyle name="Heading 3 2 6 11 2" xfId="4031"/>
    <cellStyle name="Heading 3 2 6 11 2 2" xfId="4032"/>
    <cellStyle name="Heading 3 2 6 11 3" xfId="4033"/>
    <cellStyle name="Heading 3 2 6 11 3 2" xfId="4034"/>
    <cellStyle name="Heading 3 2 6 11 4" xfId="4035"/>
    <cellStyle name="Heading 3 2 6 11 4 2" xfId="4036"/>
    <cellStyle name="Heading 3 2 6 12" xfId="4037"/>
    <cellStyle name="Heading 3 2 6 12 2" xfId="4038"/>
    <cellStyle name="Heading 3 2 6 12 2 2" xfId="4039"/>
    <cellStyle name="Heading 3 2 6 12 3" xfId="4040"/>
    <cellStyle name="Heading 3 2 6 12 3 2" xfId="4041"/>
    <cellStyle name="Heading 3 2 6 12 4" xfId="4042"/>
    <cellStyle name="Heading 3 2 6 12 4 2" xfId="4043"/>
    <cellStyle name="Heading 3 2 6 13" xfId="4044"/>
    <cellStyle name="Heading 3 2 6 13 2" xfId="4045"/>
    <cellStyle name="Heading 3 2 6 13 2 2" xfId="4046"/>
    <cellStyle name="Heading 3 2 6 13 3" xfId="4047"/>
    <cellStyle name="Heading 3 2 6 13 3 2" xfId="4048"/>
    <cellStyle name="Heading 3 2 6 13 4" xfId="4049"/>
    <cellStyle name="Heading 3 2 6 13 4 2" xfId="4050"/>
    <cellStyle name="Heading 3 2 6 14" xfId="4051"/>
    <cellStyle name="Heading 3 2 6 14 2" xfId="4052"/>
    <cellStyle name="Heading 3 2 6 14 2 2" xfId="4053"/>
    <cellStyle name="Heading 3 2 6 14 3" xfId="4054"/>
    <cellStyle name="Heading 3 2 6 14 3 2" xfId="4055"/>
    <cellStyle name="Heading 3 2 6 14 4" xfId="4056"/>
    <cellStyle name="Heading 3 2 6 14 4 2" xfId="4057"/>
    <cellStyle name="Heading 3 2 6 15" xfId="4058"/>
    <cellStyle name="Heading 3 2 6 15 2" xfId="4059"/>
    <cellStyle name="Heading 3 2 6 15 2 2" xfId="4060"/>
    <cellStyle name="Heading 3 2 6 15 3" xfId="4061"/>
    <cellStyle name="Heading 3 2 6 15 3 2" xfId="4062"/>
    <cellStyle name="Heading 3 2 6 15 4" xfId="4063"/>
    <cellStyle name="Heading 3 2 6 15 4 2" xfId="4064"/>
    <cellStyle name="Heading 3 2 6 16" xfId="4065"/>
    <cellStyle name="Heading 3 2 6 16 2" xfId="4066"/>
    <cellStyle name="Heading 3 2 6 17" xfId="4067"/>
    <cellStyle name="Heading 3 2 6 17 2" xfId="4068"/>
    <cellStyle name="Heading 3 2 6 18" xfId="4069"/>
    <cellStyle name="Heading 3 2 6 18 2" xfId="4070"/>
    <cellStyle name="Heading 3 2 6 19" xfId="4071"/>
    <cellStyle name="Heading 3 2 6 2" xfId="4072"/>
    <cellStyle name="Heading 3 2 6 2 2" xfId="4073"/>
    <cellStyle name="Heading 3 2 6 2 2 2" xfId="4074"/>
    <cellStyle name="Heading 3 2 6 2 3" xfId="4075"/>
    <cellStyle name="Heading 3 2 6 2 3 2" xfId="4076"/>
    <cellStyle name="Heading 3 2 6 2 4" xfId="4077"/>
    <cellStyle name="Heading 3 2 6 2 4 2" xfId="4078"/>
    <cellStyle name="Heading 3 2 6 20" xfId="4079"/>
    <cellStyle name="Heading 3 2 6 21" xfId="4080"/>
    <cellStyle name="Heading 3 2 6 22" xfId="4081"/>
    <cellStyle name="Heading 3 2 6 23" xfId="4082"/>
    <cellStyle name="Heading 3 2 6 24" xfId="4083"/>
    <cellStyle name="Heading 3 2 6 25" xfId="4084"/>
    <cellStyle name="Heading 3 2 6 3" xfId="4085"/>
    <cellStyle name="Heading 3 2 6 3 2" xfId="4086"/>
    <cellStyle name="Heading 3 2 6 3 2 2" xfId="4087"/>
    <cellStyle name="Heading 3 2 6 3 3" xfId="4088"/>
    <cellStyle name="Heading 3 2 6 3 3 2" xfId="4089"/>
    <cellStyle name="Heading 3 2 6 3 4" xfId="4090"/>
    <cellStyle name="Heading 3 2 6 3 4 2" xfId="4091"/>
    <cellStyle name="Heading 3 2 6 4" xfId="4092"/>
    <cellStyle name="Heading 3 2 6 4 2" xfId="4093"/>
    <cellStyle name="Heading 3 2 6 4 2 2" xfId="4094"/>
    <cellStyle name="Heading 3 2 6 4 3" xfId="4095"/>
    <cellStyle name="Heading 3 2 6 4 3 2" xfId="4096"/>
    <cellStyle name="Heading 3 2 6 4 4" xfId="4097"/>
    <cellStyle name="Heading 3 2 6 4 4 2" xfId="4098"/>
    <cellStyle name="Heading 3 2 6 5" xfId="4099"/>
    <cellStyle name="Heading 3 2 6 5 2" xfId="4100"/>
    <cellStyle name="Heading 3 2 6 5 2 2" xfId="4101"/>
    <cellStyle name="Heading 3 2 6 5 3" xfId="4102"/>
    <cellStyle name="Heading 3 2 6 5 3 2" xfId="4103"/>
    <cellStyle name="Heading 3 2 6 5 4" xfId="4104"/>
    <cellStyle name="Heading 3 2 6 5 4 2" xfId="4105"/>
    <cellStyle name="Heading 3 2 6 6" xfId="4106"/>
    <cellStyle name="Heading 3 2 6 6 2" xfId="4107"/>
    <cellStyle name="Heading 3 2 6 6 2 2" xfId="4108"/>
    <cellStyle name="Heading 3 2 6 6 3" xfId="4109"/>
    <cellStyle name="Heading 3 2 6 6 3 2" xfId="4110"/>
    <cellStyle name="Heading 3 2 6 6 4" xfId="4111"/>
    <cellStyle name="Heading 3 2 6 6 4 2" xfId="4112"/>
    <cellStyle name="Heading 3 2 6 7" xfId="4113"/>
    <cellStyle name="Heading 3 2 6 7 2" xfId="4114"/>
    <cellStyle name="Heading 3 2 6 7 2 2" xfId="4115"/>
    <cellStyle name="Heading 3 2 6 7 3" xfId="4116"/>
    <cellStyle name="Heading 3 2 6 7 3 2" xfId="4117"/>
    <cellStyle name="Heading 3 2 6 7 4" xfId="4118"/>
    <cellStyle name="Heading 3 2 6 7 4 2" xfId="4119"/>
    <cellStyle name="Heading 3 2 6 8" xfId="4120"/>
    <cellStyle name="Heading 3 2 6 8 2" xfId="4121"/>
    <cellStyle name="Heading 3 2 6 8 2 2" xfId="4122"/>
    <cellStyle name="Heading 3 2 6 8 3" xfId="4123"/>
    <cellStyle name="Heading 3 2 6 8 3 2" xfId="4124"/>
    <cellStyle name="Heading 3 2 6 8 4" xfId="4125"/>
    <cellStyle name="Heading 3 2 6 8 4 2" xfId="4126"/>
    <cellStyle name="Heading 3 2 6 9" xfId="4127"/>
    <cellStyle name="Heading 3 2 6 9 2" xfId="4128"/>
    <cellStyle name="Heading 3 2 6 9 2 2" xfId="4129"/>
    <cellStyle name="Heading 3 2 6 9 3" xfId="4130"/>
    <cellStyle name="Heading 3 2 6 9 3 2" xfId="4131"/>
    <cellStyle name="Heading 3 2 6 9 4" xfId="4132"/>
    <cellStyle name="Heading 3 2 6 9 4 2" xfId="4133"/>
    <cellStyle name="Heading 3 2 7" xfId="4134"/>
    <cellStyle name="Heading 3 2 7 10" xfId="4135"/>
    <cellStyle name="Heading 3 2 7 10 2" xfId="4136"/>
    <cellStyle name="Heading 3 2 7 10 2 2" xfId="4137"/>
    <cellStyle name="Heading 3 2 7 10 3" xfId="4138"/>
    <cellStyle name="Heading 3 2 7 10 3 2" xfId="4139"/>
    <cellStyle name="Heading 3 2 7 10 4" xfId="4140"/>
    <cellStyle name="Heading 3 2 7 10 4 2" xfId="4141"/>
    <cellStyle name="Heading 3 2 7 11" xfId="4142"/>
    <cellStyle name="Heading 3 2 7 11 2" xfId="4143"/>
    <cellStyle name="Heading 3 2 7 11 2 2" xfId="4144"/>
    <cellStyle name="Heading 3 2 7 11 3" xfId="4145"/>
    <cellStyle name="Heading 3 2 7 11 3 2" xfId="4146"/>
    <cellStyle name="Heading 3 2 7 11 4" xfId="4147"/>
    <cellStyle name="Heading 3 2 7 11 4 2" xfId="4148"/>
    <cellStyle name="Heading 3 2 7 12" xfId="4149"/>
    <cellStyle name="Heading 3 2 7 12 2" xfId="4150"/>
    <cellStyle name="Heading 3 2 7 12 2 2" xfId="4151"/>
    <cellStyle name="Heading 3 2 7 12 3" xfId="4152"/>
    <cellStyle name="Heading 3 2 7 12 3 2" xfId="4153"/>
    <cellStyle name="Heading 3 2 7 12 4" xfId="4154"/>
    <cellStyle name="Heading 3 2 7 12 4 2" xfId="4155"/>
    <cellStyle name="Heading 3 2 7 13" xfId="4156"/>
    <cellStyle name="Heading 3 2 7 13 2" xfId="4157"/>
    <cellStyle name="Heading 3 2 7 13 2 2" xfId="4158"/>
    <cellStyle name="Heading 3 2 7 13 3" xfId="4159"/>
    <cellStyle name="Heading 3 2 7 13 3 2" xfId="4160"/>
    <cellStyle name="Heading 3 2 7 13 4" xfId="4161"/>
    <cellStyle name="Heading 3 2 7 13 4 2" xfId="4162"/>
    <cellStyle name="Heading 3 2 7 14" xfId="4163"/>
    <cellStyle name="Heading 3 2 7 14 2" xfId="4164"/>
    <cellStyle name="Heading 3 2 7 14 2 2" xfId="4165"/>
    <cellStyle name="Heading 3 2 7 14 3" xfId="4166"/>
    <cellStyle name="Heading 3 2 7 14 3 2" xfId="4167"/>
    <cellStyle name="Heading 3 2 7 14 4" xfId="4168"/>
    <cellStyle name="Heading 3 2 7 14 4 2" xfId="4169"/>
    <cellStyle name="Heading 3 2 7 15" xfId="4170"/>
    <cellStyle name="Heading 3 2 7 15 2" xfId="4171"/>
    <cellStyle name="Heading 3 2 7 15 2 2" xfId="4172"/>
    <cellStyle name="Heading 3 2 7 15 3" xfId="4173"/>
    <cellStyle name="Heading 3 2 7 15 3 2" xfId="4174"/>
    <cellStyle name="Heading 3 2 7 15 4" xfId="4175"/>
    <cellStyle name="Heading 3 2 7 15 4 2" xfId="4176"/>
    <cellStyle name="Heading 3 2 7 16" xfId="4177"/>
    <cellStyle name="Heading 3 2 7 16 2" xfId="4178"/>
    <cellStyle name="Heading 3 2 7 17" xfId="4179"/>
    <cellStyle name="Heading 3 2 7 17 2" xfId="4180"/>
    <cellStyle name="Heading 3 2 7 18" xfId="4181"/>
    <cellStyle name="Heading 3 2 7 18 2" xfId="4182"/>
    <cellStyle name="Heading 3 2 7 19" xfId="4183"/>
    <cellStyle name="Heading 3 2 7 2" xfId="4184"/>
    <cellStyle name="Heading 3 2 7 2 2" xfId="4185"/>
    <cellStyle name="Heading 3 2 7 2 2 2" xfId="4186"/>
    <cellStyle name="Heading 3 2 7 2 3" xfId="4187"/>
    <cellStyle name="Heading 3 2 7 2 3 2" xfId="4188"/>
    <cellStyle name="Heading 3 2 7 2 4" xfId="4189"/>
    <cellStyle name="Heading 3 2 7 2 4 2" xfId="4190"/>
    <cellStyle name="Heading 3 2 7 20" xfId="4191"/>
    <cellStyle name="Heading 3 2 7 21" xfId="4192"/>
    <cellStyle name="Heading 3 2 7 22" xfId="4193"/>
    <cellStyle name="Heading 3 2 7 23" xfId="4194"/>
    <cellStyle name="Heading 3 2 7 24" xfId="4195"/>
    <cellStyle name="Heading 3 2 7 25" xfId="4196"/>
    <cellStyle name="Heading 3 2 7 3" xfId="4197"/>
    <cellStyle name="Heading 3 2 7 3 2" xfId="4198"/>
    <cellStyle name="Heading 3 2 7 3 2 2" xfId="4199"/>
    <cellStyle name="Heading 3 2 7 3 3" xfId="4200"/>
    <cellStyle name="Heading 3 2 7 3 3 2" xfId="4201"/>
    <cellStyle name="Heading 3 2 7 3 4" xfId="4202"/>
    <cellStyle name="Heading 3 2 7 3 4 2" xfId="4203"/>
    <cellStyle name="Heading 3 2 7 4" xfId="4204"/>
    <cellStyle name="Heading 3 2 7 4 2" xfId="4205"/>
    <cellStyle name="Heading 3 2 7 4 2 2" xfId="4206"/>
    <cellStyle name="Heading 3 2 7 4 3" xfId="4207"/>
    <cellStyle name="Heading 3 2 7 4 3 2" xfId="4208"/>
    <cellStyle name="Heading 3 2 7 4 4" xfId="4209"/>
    <cellStyle name="Heading 3 2 7 4 4 2" xfId="4210"/>
    <cellStyle name="Heading 3 2 7 5" xfId="4211"/>
    <cellStyle name="Heading 3 2 7 5 2" xfId="4212"/>
    <cellStyle name="Heading 3 2 7 5 2 2" xfId="4213"/>
    <cellStyle name="Heading 3 2 7 5 3" xfId="4214"/>
    <cellStyle name="Heading 3 2 7 5 3 2" xfId="4215"/>
    <cellStyle name="Heading 3 2 7 5 4" xfId="4216"/>
    <cellStyle name="Heading 3 2 7 5 4 2" xfId="4217"/>
    <cellStyle name="Heading 3 2 7 6" xfId="4218"/>
    <cellStyle name="Heading 3 2 7 6 2" xfId="4219"/>
    <cellStyle name="Heading 3 2 7 6 2 2" xfId="4220"/>
    <cellStyle name="Heading 3 2 7 6 3" xfId="4221"/>
    <cellStyle name="Heading 3 2 7 6 3 2" xfId="4222"/>
    <cellStyle name="Heading 3 2 7 6 4" xfId="4223"/>
    <cellStyle name="Heading 3 2 7 6 4 2" xfId="4224"/>
    <cellStyle name="Heading 3 2 7 7" xfId="4225"/>
    <cellStyle name="Heading 3 2 7 7 2" xfId="4226"/>
    <cellStyle name="Heading 3 2 7 7 2 2" xfId="4227"/>
    <cellStyle name="Heading 3 2 7 7 3" xfId="4228"/>
    <cellStyle name="Heading 3 2 7 7 3 2" xfId="4229"/>
    <cellStyle name="Heading 3 2 7 7 4" xfId="4230"/>
    <cellStyle name="Heading 3 2 7 7 4 2" xfId="4231"/>
    <cellStyle name="Heading 3 2 7 8" xfId="4232"/>
    <cellStyle name="Heading 3 2 7 8 2" xfId="4233"/>
    <cellStyle name="Heading 3 2 7 8 2 2" xfId="4234"/>
    <cellStyle name="Heading 3 2 7 8 3" xfId="4235"/>
    <cellStyle name="Heading 3 2 7 8 3 2" xfId="4236"/>
    <cellStyle name="Heading 3 2 7 8 4" xfId="4237"/>
    <cellStyle name="Heading 3 2 7 8 4 2" xfId="4238"/>
    <cellStyle name="Heading 3 2 7 9" xfId="4239"/>
    <cellStyle name="Heading 3 2 7 9 2" xfId="4240"/>
    <cellStyle name="Heading 3 2 7 9 2 2" xfId="4241"/>
    <cellStyle name="Heading 3 2 7 9 3" xfId="4242"/>
    <cellStyle name="Heading 3 2 7 9 3 2" xfId="4243"/>
    <cellStyle name="Heading 3 2 7 9 4" xfId="4244"/>
    <cellStyle name="Heading 3 2 7 9 4 2" xfId="4245"/>
    <cellStyle name="Heading 3 2 8" xfId="4246"/>
    <cellStyle name="Heading 3 2 8 10" xfId="4247"/>
    <cellStyle name="Heading 3 2 8 10 2" xfId="4248"/>
    <cellStyle name="Heading 3 2 8 10 2 2" xfId="4249"/>
    <cellStyle name="Heading 3 2 8 10 3" xfId="4250"/>
    <cellStyle name="Heading 3 2 8 10 3 2" xfId="4251"/>
    <cellStyle name="Heading 3 2 8 10 4" xfId="4252"/>
    <cellStyle name="Heading 3 2 8 10 4 2" xfId="4253"/>
    <cellStyle name="Heading 3 2 8 11" xfId="4254"/>
    <cellStyle name="Heading 3 2 8 11 2" xfId="4255"/>
    <cellStyle name="Heading 3 2 8 11 2 2" xfId="4256"/>
    <cellStyle name="Heading 3 2 8 11 3" xfId="4257"/>
    <cellStyle name="Heading 3 2 8 11 3 2" xfId="4258"/>
    <cellStyle name="Heading 3 2 8 11 4" xfId="4259"/>
    <cellStyle name="Heading 3 2 8 11 4 2" xfId="4260"/>
    <cellStyle name="Heading 3 2 8 12" xfId="4261"/>
    <cellStyle name="Heading 3 2 8 12 2" xfId="4262"/>
    <cellStyle name="Heading 3 2 8 12 2 2" xfId="4263"/>
    <cellStyle name="Heading 3 2 8 12 3" xfId="4264"/>
    <cellStyle name="Heading 3 2 8 12 3 2" xfId="4265"/>
    <cellStyle name="Heading 3 2 8 12 4" xfId="4266"/>
    <cellStyle name="Heading 3 2 8 12 4 2" xfId="4267"/>
    <cellStyle name="Heading 3 2 8 13" xfId="4268"/>
    <cellStyle name="Heading 3 2 8 13 2" xfId="4269"/>
    <cellStyle name="Heading 3 2 8 13 2 2" xfId="4270"/>
    <cellStyle name="Heading 3 2 8 13 3" xfId="4271"/>
    <cellStyle name="Heading 3 2 8 13 3 2" xfId="4272"/>
    <cellStyle name="Heading 3 2 8 13 4" xfId="4273"/>
    <cellStyle name="Heading 3 2 8 13 4 2" xfId="4274"/>
    <cellStyle name="Heading 3 2 8 14" xfId="4275"/>
    <cellStyle name="Heading 3 2 8 14 2" xfId="4276"/>
    <cellStyle name="Heading 3 2 8 14 2 2" xfId="4277"/>
    <cellStyle name="Heading 3 2 8 14 3" xfId="4278"/>
    <cellStyle name="Heading 3 2 8 14 3 2" xfId="4279"/>
    <cellStyle name="Heading 3 2 8 14 4" xfId="4280"/>
    <cellStyle name="Heading 3 2 8 14 4 2" xfId="4281"/>
    <cellStyle name="Heading 3 2 8 15" xfId="4282"/>
    <cellStyle name="Heading 3 2 8 15 2" xfId="4283"/>
    <cellStyle name="Heading 3 2 8 15 2 2" xfId="4284"/>
    <cellStyle name="Heading 3 2 8 15 3" xfId="4285"/>
    <cellStyle name="Heading 3 2 8 15 3 2" xfId="4286"/>
    <cellStyle name="Heading 3 2 8 15 4" xfId="4287"/>
    <cellStyle name="Heading 3 2 8 15 4 2" xfId="4288"/>
    <cellStyle name="Heading 3 2 8 16" xfId="4289"/>
    <cellStyle name="Heading 3 2 8 16 2" xfId="4290"/>
    <cellStyle name="Heading 3 2 8 17" xfId="4291"/>
    <cellStyle name="Heading 3 2 8 17 2" xfId="4292"/>
    <cellStyle name="Heading 3 2 8 18" xfId="4293"/>
    <cellStyle name="Heading 3 2 8 18 2" xfId="4294"/>
    <cellStyle name="Heading 3 2 8 19" xfId="4295"/>
    <cellStyle name="Heading 3 2 8 2" xfId="4296"/>
    <cellStyle name="Heading 3 2 8 2 2" xfId="4297"/>
    <cellStyle name="Heading 3 2 8 2 2 2" xfId="4298"/>
    <cellStyle name="Heading 3 2 8 2 3" xfId="4299"/>
    <cellStyle name="Heading 3 2 8 2 3 2" xfId="4300"/>
    <cellStyle name="Heading 3 2 8 2 4" xfId="4301"/>
    <cellStyle name="Heading 3 2 8 2 4 2" xfId="4302"/>
    <cellStyle name="Heading 3 2 8 20" xfId="4303"/>
    <cellStyle name="Heading 3 2 8 21" xfId="4304"/>
    <cellStyle name="Heading 3 2 8 22" xfId="4305"/>
    <cellStyle name="Heading 3 2 8 23" xfId="4306"/>
    <cellStyle name="Heading 3 2 8 24" xfId="4307"/>
    <cellStyle name="Heading 3 2 8 25" xfId="4308"/>
    <cellStyle name="Heading 3 2 8 3" xfId="4309"/>
    <cellStyle name="Heading 3 2 8 3 2" xfId="4310"/>
    <cellStyle name="Heading 3 2 8 3 2 2" xfId="4311"/>
    <cellStyle name="Heading 3 2 8 3 3" xfId="4312"/>
    <cellStyle name="Heading 3 2 8 3 3 2" xfId="4313"/>
    <cellStyle name="Heading 3 2 8 3 4" xfId="4314"/>
    <cellStyle name="Heading 3 2 8 3 4 2" xfId="4315"/>
    <cellStyle name="Heading 3 2 8 4" xfId="4316"/>
    <cellStyle name="Heading 3 2 8 4 2" xfId="4317"/>
    <cellStyle name="Heading 3 2 8 4 2 2" xfId="4318"/>
    <cellStyle name="Heading 3 2 8 4 3" xfId="4319"/>
    <cellStyle name="Heading 3 2 8 4 3 2" xfId="4320"/>
    <cellStyle name="Heading 3 2 8 4 4" xfId="4321"/>
    <cellStyle name="Heading 3 2 8 4 4 2" xfId="4322"/>
    <cellStyle name="Heading 3 2 8 5" xfId="4323"/>
    <cellStyle name="Heading 3 2 8 5 2" xfId="4324"/>
    <cellStyle name="Heading 3 2 8 5 2 2" xfId="4325"/>
    <cellStyle name="Heading 3 2 8 5 3" xfId="4326"/>
    <cellStyle name="Heading 3 2 8 5 3 2" xfId="4327"/>
    <cellStyle name="Heading 3 2 8 5 4" xfId="4328"/>
    <cellStyle name="Heading 3 2 8 5 4 2" xfId="4329"/>
    <cellStyle name="Heading 3 2 8 6" xfId="4330"/>
    <cellStyle name="Heading 3 2 8 6 2" xfId="4331"/>
    <cellStyle name="Heading 3 2 8 6 2 2" xfId="4332"/>
    <cellStyle name="Heading 3 2 8 6 3" xfId="4333"/>
    <cellStyle name="Heading 3 2 8 6 3 2" xfId="4334"/>
    <cellStyle name="Heading 3 2 8 6 4" xfId="4335"/>
    <cellStyle name="Heading 3 2 8 6 4 2" xfId="4336"/>
    <cellStyle name="Heading 3 2 8 7" xfId="4337"/>
    <cellStyle name="Heading 3 2 8 7 2" xfId="4338"/>
    <cellStyle name="Heading 3 2 8 7 2 2" xfId="4339"/>
    <cellStyle name="Heading 3 2 8 7 3" xfId="4340"/>
    <cellStyle name="Heading 3 2 8 7 3 2" xfId="4341"/>
    <cellStyle name="Heading 3 2 8 7 4" xfId="4342"/>
    <cellStyle name="Heading 3 2 8 7 4 2" xfId="4343"/>
    <cellStyle name="Heading 3 2 8 8" xfId="4344"/>
    <cellStyle name="Heading 3 2 8 8 2" xfId="4345"/>
    <cellStyle name="Heading 3 2 8 8 2 2" xfId="4346"/>
    <cellStyle name="Heading 3 2 8 8 3" xfId="4347"/>
    <cellStyle name="Heading 3 2 8 8 3 2" xfId="4348"/>
    <cellStyle name="Heading 3 2 8 8 4" xfId="4349"/>
    <cellStyle name="Heading 3 2 8 8 4 2" xfId="4350"/>
    <cellStyle name="Heading 3 2 8 9" xfId="4351"/>
    <cellStyle name="Heading 3 2 8 9 2" xfId="4352"/>
    <cellStyle name="Heading 3 2 8 9 2 2" xfId="4353"/>
    <cellStyle name="Heading 3 2 8 9 3" xfId="4354"/>
    <cellStyle name="Heading 3 2 8 9 3 2" xfId="4355"/>
    <cellStyle name="Heading 3 2 8 9 4" xfId="4356"/>
    <cellStyle name="Heading 3 2 8 9 4 2" xfId="4357"/>
    <cellStyle name="Heading 3 2 9" xfId="4358"/>
    <cellStyle name="Heading 3 2 9 10" xfId="4359"/>
    <cellStyle name="Heading 3 2 9 10 2" xfId="4360"/>
    <cellStyle name="Heading 3 2 9 10 2 2" xfId="4361"/>
    <cellStyle name="Heading 3 2 9 10 3" xfId="4362"/>
    <cellStyle name="Heading 3 2 9 10 3 2" xfId="4363"/>
    <cellStyle name="Heading 3 2 9 10 4" xfId="4364"/>
    <cellStyle name="Heading 3 2 9 10 4 2" xfId="4365"/>
    <cellStyle name="Heading 3 2 9 11" xfId="4366"/>
    <cellStyle name="Heading 3 2 9 11 2" xfId="4367"/>
    <cellStyle name="Heading 3 2 9 11 2 2" xfId="4368"/>
    <cellStyle name="Heading 3 2 9 11 3" xfId="4369"/>
    <cellStyle name="Heading 3 2 9 11 3 2" xfId="4370"/>
    <cellStyle name="Heading 3 2 9 11 4" xfId="4371"/>
    <cellStyle name="Heading 3 2 9 11 4 2" xfId="4372"/>
    <cellStyle name="Heading 3 2 9 12" xfId="4373"/>
    <cellStyle name="Heading 3 2 9 12 2" xfId="4374"/>
    <cellStyle name="Heading 3 2 9 12 2 2" xfId="4375"/>
    <cellStyle name="Heading 3 2 9 12 3" xfId="4376"/>
    <cellStyle name="Heading 3 2 9 12 3 2" xfId="4377"/>
    <cellStyle name="Heading 3 2 9 12 4" xfId="4378"/>
    <cellStyle name="Heading 3 2 9 12 4 2" xfId="4379"/>
    <cellStyle name="Heading 3 2 9 13" xfId="4380"/>
    <cellStyle name="Heading 3 2 9 13 2" xfId="4381"/>
    <cellStyle name="Heading 3 2 9 13 2 2" xfId="4382"/>
    <cellStyle name="Heading 3 2 9 13 3" xfId="4383"/>
    <cellStyle name="Heading 3 2 9 13 3 2" xfId="4384"/>
    <cellStyle name="Heading 3 2 9 13 4" xfId="4385"/>
    <cellStyle name="Heading 3 2 9 13 4 2" xfId="4386"/>
    <cellStyle name="Heading 3 2 9 14" xfId="4387"/>
    <cellStyle name="Heading 3 2 9 14 2" xfId="4388"/>
    <cellStyle name="Heading 3 2 9 14 2 2" xfId="4389"/>
    <cellStyle name="Heading 3 2 9 14 3" xfId="4390"/>
    <cellStyle name="Heading 3 2 9 14 3 2" xfId="4391"/>
    <cellStyle name="Heading 3 2 9 14 4" xfId="4392"/>
    <cellStyle name="Heading 3 2 9 14 4 2" xfId="4393"/>
    <cellStyle name="Heading 3 2 9 15" xfId="4394"/>
    <cellStyle name="Heading 3 2 9 15 2" xfId="4395"/>
    <cellStyle name="Heading 3 2 9 15 2 2" xfId="4396"/>
    <cellStyle name="Heading 3 2 9 15 3" xfId="4397"/>
    <cellStyle name="Heading 3 2 9 15 3 2" xfId="4398"/>
    <cellStyle name="Heading 3 2 9 15 4" xfId="4399"/>
    <cellStyle name="Heading 3 2 9 15 4 2" xfId="4400"/>
    <cellStyle name="Heading 3 2 9 16" xfId="4401"/>
    <cellStyle name="Heading 3 2 9 16 2" xfId="4402"/>
    <cellStyle name="Heading 3 2 9 17" xfId="4403"/>
    <cellStyle name="Heading 3 2 9 17 2" xfId="4404"/>
    <cellStyle name="Heading 3 2 9 18" xfId="4405"/>
    <cellStyle name="Heading 3 2 9 18 2" xfId="4406"/>
    <cellStyle name="Heading 3 2 9 19" xfId="4407"/>
    <cellStyle name="Heading 3 2 9 2" xfId="4408"/>
    <cellStyle name="Heading 3 2 9 2 2" xfId="4409"/>
    <cellStyle name="Heading 3 2 9 2 2 2" xfId="4410"/>
    <cellStyle name="Heading 3 2 9 2 3" xfId="4411"/>
    <cellStyle name="Heading 3 2 9 2 3 2" xfId="4412"/>
    <cellStyle name="Heading 3 2 9 2 4" xfId="4413"/>
    <cellStyle name="Heading 3 2 9 2 4 2" xfId="4414"/>
    <cellStyle name="Heading 3 2 9 20" xfId="4415"/>
    <cellStyle name="Heading 3 2 9 21" xfId="4416"/>
    <cellStyle name="Heading 3 2 9 22" xfId="4417"/>
    <cellStyle name="Heading 3 2 9 23" xfId="4418"/>
    <cellStyle name="Heading 3 2 9 24" xfId="4419"/>
    <cellStyle name="Heading 3 2 9 25" xfId="4420"/>
    <cellStyle name="Heading 3 2 9 3" xfId="4421"/>
    <cellStyle name="Heading 3 2 9 3 2" xfId="4422"/>
    <cellStyle name="Heading 3 2 9 3 2 2" xfId="4423"/>
    <cellStyle name="Heading 3 2 9 3 3" xfId="4424"/>
    <cellStyle name="Heading 3 2 9 3 3 2" xfId="4425"/>
    <cellStyle name="Heading 3 2 9 3 4" xfId="4426"/>
    <cellStyle name="Heading 3 2 9 3 4 2" xfId="4427"/>
    <cellStyle name="Heading 3 2 9 4" xfId="4428"/>
    <cellStyle name="Heading 3 2 9 4 2" xfId="4429"/>
    <cellStyle name="Heading 3 2 9 4 2 2" xfId="4430"/>
    <cellStyle name="Heading 3 2 9 4 3" xfId="4431"/>
    <cellStyle name="Heading 3 2 9 4 3 2" xfId="4432"/>
    <cellStyle name="Heading 3 2 9 4 4" xfId="4433"/>
    <cellStyle name="Heading 3 2 9 4 4 2" xfId="4434"/>
    <cellStyle name="Heading 3 2 9 5" xfId="4435"/>
    <cellStyle name="Heading 3 2 9 5 2" xfId="4436"/>
    <cellStyle name="Heading 3 2 9 5 2 2" xfId="4437"/>
    <cellStyle name="Heading 3 2 9 5 3" xfId="4438"/>
    <cellStyle name="Heading 3 2 9 5 3 2" xfId="4439"/>
    <cellStyle name="Heading 3 2 9 5 4" xfId="4440"/>
    <cellStyle name="Heading 3 2 9 5 4 2" xfId="4441"/>
    <cellStyle name="Heading 3 2 9 6" xfId="4442"/>
    <cellStyle name="Heading 3 2 9 6 2" xfId="4443"/>
    <cellStyle name="Heading 3 2 9 6 2 2" xfId="4444"/>
    <cellStyle name="Heading 3 2 9 6 3" xfId="4445"/>
    <cellStyle name="Heading 3 2 9 6 3 2" xfId="4446"/>
    <cellStyle name="Heading 3 2 9 6 4" xfId="4447"/>
    <cellStyle name="Heading 3 2 9 6 4 2" xfId="4448"/>
    <cellStyle name="Heading 3 2 9 7" xfId="4449"/>
    <cellStyle name="Heading 3 2 9 7 2" xfId="4450"/>
    <cellStyle name="Heading 3 2 9 7 2 2" xfId="4451"/>
    <cellStyle name="Heading 3 2 9 7 3" xfId="4452"/>
    <cellStyle name="Heading 3 2 9 7 3 2" xfId="4453"/>
    <cellStyle name="Heading 3 2 9 7 4" xfId="4454"/>
    <cellStyle name="Heading 3 2 9 7 4 2" xfId="4455"/>
    <cellStyle name="Heading 3 2 9 8" xfId="4456"/>
    <cellStyle name="Heading 3 2 9 8 2" xfId="4457"/>
    <cellStyle name="Heading 3 2 9 8 2 2" xfId="4458"/>
    <cellStyle name="Heading 3 2 9 8 3" xfId="4459"/>
    <cellStyle name="Heading 3 2 9 8 3 2" xfId="4460"/>
    <cellStyle name="Heading 3 2 9 8 4" xfId="4461"/>
    <cellStyle name="Heading 3 2 9 8 4 2" xfId="4462"/>
    <cellStyle name="Heading 3 2 9 9" xfId="4463"/>
    <cellStyle name="Heading 3 2 9 9 2" xfId="4464"/>
    <cellStyle name="Heading 3 2 9 9 2 2" xfId="4465"/>
    <cellStyle name="Heading 3 2 9 9 3" xfId="4466"/>
    <cellStyle name="Heading 3 2 9 9 3 2" xfId="4467"/>
    <cellStyle name="Heading 3 2 9 9 4" xfId="4468"/>
    <cellStyle name="Heading 3 2 9 9 4 2" xfId="4469"/>
    <cellStyle name="Heading 3 3" xfId="4470"/>
    <cellStyle name="Heading 3 3 10" xfId="4471"/>
    <cellStyle name="Heading 3 3 10 2" xfId="4472"/>
    <cellStyle name="Heading 3 3 10 2 2" xfId="4473"/>
    <cellStyle name="Heading 3 3 10 3" xfId="4474"/>
    <cellStyle name="Heading 3 3 10 3 2" xfId="4475"/>
    <cellStyle name="Heading 3 3 10 4" xfId="4476"/>
    <cellStyle name="Heading 3 3 10 4 2" xfId="4477"/>
    <cellStyle name="Heading 3 3 11" xfId="4478"/>
    <cellStyle name="Heading 3 3 11 2" xfId="4479"/>
    <cellStyle name="Heading 3 3 11 2 2" xfId="4480"/>
    <cellStyle name="Heading 3 3 11 3" xfId="4481"/>
    <cellStyle name="Heading 3 3 11 3 2" xfId="4482"/>
    <cellStyle name="Heading 3 3 11 4" xfId="4483"/>
    <cellStyle name="Heading 3 3 11 4 2" xfId="4484"/>
    <cellStyle name="Heading 3 3 12" xfId="4485"/>
    <cellStyle name="Heading 3 3 12 2" xfId="4486"/>
    <cellStyle name="Heading 3 3 12 2 2" xfId="4487"/>
    <cellStyle name="Heading 3 3 12 3" xfId="4488"/>
    <cellStyle name="Heading 3 3 12 3 2" xfId="4489"/>
    <cellStyle name="Heading 3 3 12 4" xfId="4490"/>
    <cellStyle name="Heading 3 3 12 4 2" xfId="4491"/>
    <cellStyle name="Heading 3 3 13" xfId="4492"/>
    <cellStyle name="Heading 3 3 13 2" xfId="4493"/>
    <cellStyle name="Heading 3 3 13 2 2" xfId="4494"/>
    <cellStyle name="Heading 3 3 13 3" xfId="4495"/>
    <cellStyle name="Heading 3 3 13 3 2" xfId="4496"/>
    <cellStyle name="Heading 3 3 13 4" xfId="4497"/>
    <cellStyle name="Heading 3 3 13 4 2" xfId="4498"/>
    <cellStyle name="Heading 3 3 14" xfId="4499"/>
    <cellStyle name="Heading 3 3 14 2" xfId="4500"/>
    <cellStyle name="Heading 3 3 14 2 2" xfId="4501"/>
    <cellStyle name="Heading 3 3 14 3" xfId="4502"/>
    <cellStyle name="Heading 3 3 14 3 2" xfId="4503"/>
    <cellStyle name="Heading 3 3 14 4" xfId="4504"/>
    <cellStyle name="Heading 3 3 14 4 2" xfId="4505"/>
    <cellStyle name="Heading 3 3 15" xfId="4506"/>
    <cellStyle name="Heading 3 3 15 2" xfId="4507"/>
    <cellStyle name="Heading 3 3 15 2 2" xfId="4508"/>
    <cellStyle name="Heading 3 3 15 3" xfId="4509"/>
    <cellStyle name="Heading 3 3 15 3 2" xfId="4510"/>
    <cellStyle name="Heading 3 3 15 4" xfId="4511"/>
    <cellStyle name="Heading 3 3 15 4 2" xfId="4512"/>
    <cellStyle name="Heading 3 3 16" xfId="4513"/>
    <cellStyle name="Heading 3 3 16 2" xfId="4514"/>
    <cellStyle name="Heading 3 3 17" xfId="4515"/>
    <cellStyle name="Heading 3 3 17 2" xfId="4516"/>
    <cellStyle name="Heading 3 3 18" xfId="4517"/>
    <cellStyle name="Heading 3 3 18 2" xfId="4518"/>
    <cellStyle name="Heading 3 3 19" xfId="4519"/>
    <cellStyle name="Heading 3 3 2" xfId="4520"/>
    <cellStyle name="Heading 3 3 2 2" xfId="4521"/>
    <cellStyle name="Heading 3 3 2 2 2" xfId="4522"/>
    <cellStyle name="Heading 3 3 2 3" xfId="4523"/>
    <cellStyle name="Heading 3 3 2 3 2" xfId="4524"/>
    <cellStyle name="Heading 3 3 2 4" xfId="4525"/>
    <cellStyle name="Heading 3 3 2 4 2" xfId="4526"/>
    <cellStyle name="Heading 3 3 20" xfId="4527"/>
    <cellStyle name="Heading 3 3 21" xfId="4528"/>
    <cellStyle name="Heading 3 3 22" xfId="4529"/>
    <cellStyle name="Heading 3 3 23" xfId="4530"/>
    <cellStyle name="Heading 3 3 24" xfId="4531"/>
    <cellStyle name="Heading 3 3 25" xfId="4532"/>
    <cellStyle name="Heading 3 3 3" xfId="4533"/>
    <cellStyle name="Heading 3 3 3 2" xfId="4534"/>
    <cellStyle name="Heading 3 3 3 2 2" xfId="4535"/>
    <cellStyle name="Heading 3 3 3 3" xfId="4536"/>
    <cellStyle name="Heading 3 3 3 3 2" xfId="4537"/>
    <cellStyle name="Heading 3 3 3 4" xfId="4538"/>
    <cellStyle name="Heading 3 3 3 4 2" xfId="4539"/>
    <cellStyle name="Heading 3 3 4" xfId="4540"/>
    <cellStyle name="Heading 3 3 4 2" xfId="4541"/>
    <cellStyle name="Heading 3 3 4 2 2" xfId="4542"/>
    <cellStyle name="Heading 3 3 4 3" xfId="4543"/>
    <cellStyle name="Heading 3 3 4 3 2" xfId="4544"/>
    <cellStyle name="Heading 3 3 4 4" xfId="4545"/>
    <cellStyle name="Heading 3 3 4 4 2" xfId="4546"/>
    <cellStyle name="Heading 3 3 5" xfId="4547"/>
    <cellStyle name="Heading 3 3 5 2" xfId="4548"/>
    <cellStyle name="Heading 3 3 5 2 2" xfId="4549"/>
    <cellStyle name="Heading 3 3 5 3" xfId="4550"/>
    <cellStyle name="Heading 3 3 5 3 2" xfId="4551"/>
    <cellStyle name="Heading 3 3 5 4" xfId="4552"/>
    <cellStyle name="Heading 3 3 5 4 2" xfId="4553"/>
    <cellStyle name="Heading 3 3 6" xfId="4554"/>
    <cellStyle name="Heading 3 3 6 2" xfId="4555"/>
    <cellStyle name="Heading 3 3 6 2 2" xfId="4556"/>
    <cellStyle name="Heading 3 3 6 3" xfId="4557"/>
    <cellStyle name="Heading 3 3 6 3 2" xfId="4558"/>
    <cellStyle name="Heading 3 3 6 4" xfId="4559"/>
    <cellStyle name="Heading 3 3 6 4 2" xfId="4560"/>
    <cellStyle name="Heading 3 3 7" xfId="4561"/>
    <cellStyle name="Heading 3 3 7 2" xfId="4562"/>
    <cellStyle name="Heading 3 3 7 2 2" xfId="4563"/>
    <cellStyle name="Heading 3 3 7 3" xfId="4564"/>
    <cellStyle name="Heading 3 3 7 3 2" xfId="4565"/>
    <cellStyle name="Heading 3 3 7 4" xfId="4566"/>
    <cellStyle name="Heading 3 3 7 4 2" xfId="4567"/>
    <cellStyle name="Heading 3 3 8" xfId="4568"/>
    <cellStyle name="Heading 3 3 8 2" xfId="4569"/>
    <cellStyle name="Heading 3 3 8 2 2" xfId="4570"/>
    <cellStyle name="Heading 3 3 8 3" xfId="4571"/>
    <cellStyle name="Heading 3 3 8 3 2" xfId="4572"/>
    <cellStyle name="Heading 3 3 8 4" xfId="4573"/>
    <cellStyle name="Heading 3 3 8 4 2" xfId="4574"/>
    <cellStyle name="Heading 3 3 9" xfId="4575"/>
    <cellStyle name="Heading 3 3 9 2" xfId="4576"/>
    <cellStyle name="Heading 3 3 9 2 2" xfId="4577"/>
    <cellStyle name="Heading 3 3 9 3" xfId="4578"/>
    <cellStyle name="Heading 3 3 9 3 2" xfId="4579"/>
    <cellStyle name="Heading 3 3 9 4" xfId="4580"/>
    <cellStyle name="Heading 3 3 9 4 2" xfId="4581"/>
    <cellStyle name="Heading 3 4" xfId="4582"/>
    <cellStyle name="Heading 3 4 10" xfId="4583"/>
    <cellStyle name="Heading 3 4 10 2" xfId="4584"/>
    <cellStyle name="Heading 3 4 10 2 2" xfId="4585"/>
    <cellStyle name="Heading 3 4 10 3" xfId="4586"/>
    <cellStyle name="Heading 3 4 10 3 2" xfId="4587"/>
    <cellStyle name="Heading 3 4 10 4" xfId="4588"/>
    <cellStyle name="Heading 3 4 10 4 2" xfId="4589"/>
    <cellStyle name="Heading 3 4 11" xfId="4590"/>
    <cellStyle name="Heading 3 4 11 2" xfId="4591"/>
    <cellStyle name="Heading 3 4 11 2 2" xfId="4592"/>
    <cellStyle name="Heading 3 4 11 3" xfId="4593"/>
    <cellStyle name="Heading 3 4 11 3 2" xfId="4594"/>
    <cellStyle name="Heading 3 4 11 4" xfId="4595"/>
    <cellStyle name="Heading 3 4 11 4 2" xfId="4596"/>
    <cellStyle name="Heading 3 4 12" xfId="4597"/>
    <cellStyle name="Heading 3 4 12 2" xfId="4598"/>
    <cellStyle name="Heading 3 4 12 2 2" xfId="4599"/>
    <cellStyle name="Heading 3 4 12 3" xfId="4600"/>
    <cellStyle name="Heading 3 4 12 3 2" xfId="4601"/>
    <cellStyle name="Heading 3 4 12 4" xfId="4602"/>
    <cellStyle name="Heading 3 4 12 4 2" xfId="4603"/>
    <cellStyle name="Heading 3 4 13" xfId="4604"/>
    <cellStyle name="Heading 3 4 13 2" xfId="4605"/>
    <cellStyle name="Heading 3 4 13 2 2" xfId="4606"/>
    <cellStyle name="Heading 3 4 13 3" xfId="4607"/>
    <cellStyle name="Heading 3 4 13 3 2" xfId="4608"/>
    <cellStyle name="Heading 3 4 13 4" xfId="4609"/>
    <cellStyle name="Heading 3 4 13 4 2" xfId="4610"/>
    <cellStyle name="Heading 3 4 14" xfId="4611"/>
    <cellStyle name="Heading 3 4 14 2" xfId="4612"/>
    <cellStyle name="Heading 3 4 14 2 2" xfId="4613"/>
    <cellStyle name="Heading 3 4 14 3" xfId="4614"/>
    <cellStyle name="Heading 3 4 14 3 2" xfId="4615"/>
    <cellStyle name="Heading 3 4 14 4" xfId="4616"/>
    <cellStyle name="Heading 3 4 14 4 2" xfId="4617"/>
    <cellStyle name="Heading 3 4 15" xfId="4618"/>
    <cellStyle name="Heading 3 4 15 2" xfId="4619"/>
    <cellStyle name="Heading 3 4 15 2 2" xfId="4620"/>
    <cellStyle name="Heading 3 4 15 3" xfId="4621"/>
    <cellStyle name="Heading 3 4 15 3 2" xfId="4622"/>
    <cellStyle name="Heading 3 4 15 4" xfId="4623"/>
    <cellStyle name="Heading 3 4 15 4 2" xfId="4624"/>
    <cellStyle name="Heading 3 4 16" xfId="4625"/>
    <cellStyle name="Heading 3 4 16 2" xfId="4626"/>
    <cellStyle name="Heading 3 4 17" xfId="4627"/>
    <cellStyle name="Heading 3 4 17 2" xfId="4628"/>
    <cellStyle name="Heading 3 4 18" xfId="4629"/>
    <cellStyle name="Heading 3 4 18 2" xfId="4630"/>
    <cellStyle name="Heading 3 4 19" xfId="4631"/>
    <cellStyle name="Heading 3 4 2" xfId="4632"/>
    <cellStyle name="Heading 3 4 2 2" xfId="4633"/>
    <cellStyle name="Heading 3 4 2 2 2" xfId="4634"/>
    <cellStyle name="Heading 3 4 2 3" xfId="4635"/>
    <cellStyle name="Heading 3 4 2 3 2" xfId="4636"/>
    <cellStyle name="Heading 3 4 2 4" xfId="4637"/>
    <cellStyle name="Heading 3 4 2 4 2" xfId="4638"/>
    <cellStyle name="Heading 3 4 20" xfId="4639"/>
    <cellStyle name="Heading 3 4 21" xfId="4640"/>
    <cellStyle name="Heading 3 4 22" xfId="4641"/>
    <cellStyle name="Heading 3 4 23" xfId="4642"/>
    <cellStyle name="Heading 3 4 24" xfId="4643"/>
    <cellStyle name="Heading 3 4 25" xfId="4644"/>
    <cellStyle name="Heading 3 4 3" xfId="4645"/>
    <cellStyle name="Heading 3 4 3 2" xfId="4646"/>
    <cellStyle name="Heading 3 4 3 2 2" xfId="4647"/>
    <cellStyle name="Heading 3 4 3 3" xfId="4648"/>
    <cellStyle name="Heading 3 4 3 3 2" xfId="4649"/>
    <cellStyle name="Heading 3 4 3 4" xfId="4650"/>
    <cellStyle name="Heading 3 4 3 4 2" xfId="4651"/>
    <cellStyle name="Heading 3 4 4" xfId="4652"/>
    <cellStyle name="Heading 3 4 4 2" xfId="4653"/>
    <cellStyle name="Heading 3 4 4 2 2" xfId="4654"/>
    <cellStyle name="Heading 3 4 4 3" xfId="4655"/>
    <cellStyle name="Heading 3 4 4 3 2" xfId="4656"/>
    <cellStyle name="Heading 3 4 4 4" xfId="4657"/>
    <cellStyle name="Heading 3 4 4 4 2" xfId="4658"/>
    <cellStyle name="Heading 3 4 5" xfId="4659"/>
    <cellStyle name="Heading 3 4 5 2" xfId="4660"/>
    <cellStyle name="Heading 3 4 5 2 2" xfId="4661"/>
    <cellStyle name="Heading 3 4 5 3" xfId="4662"/>
    <cellStyle name="Heading 3 4 5 3 2" xfId="4663"/>
    <cellStyle name="Heading 3 4 5 4" xfId="4664"/>
    <cellStyle name="Heading 3 4 5 4 2" xfId="4665"/>
    <cellStyle name="Heading 3 4 6" xfId="4666"/>
    <cellStyle name="Heading 3 4 6 2" xfId="4667"/>
    <cellStyle name="Heading 3 4 6 2 2" xfId="4668"/>
    <cellStyle name="Heading 3 4 6 3" xfId="4669"/>
    <cellStyle name="Heading 3 4 6 3 2" xfId="4670"/>
    <cellStyle name="Heading 3 4 6 4" xfId="4671"/>
    <cellStyle name="Heading 3 4 6 4 2" xfId="4672"/>
    <cellStyle name="Heading 3 4 7" xfId="4673"/>
    <cellStyle name="Heading 3 4 7 2" xfId="4674"/>
    <cellStyle name="Heading 3 4 7 2 2" xfId="4675"/>
    <cellStyle name="Heading 3 4 7 3" xfId="4676"/>
    <cellStyle name="Heading 3 4 7 3 2" xfId="4677"/>
    <cellStyle name="Heading 3 4 7 4" xfId="4678"/>
    <cellStyle name="Heading 3 4 7 4 2" xfId="4679"/>
    <cellStyle name="Heading 3 4 8" xfId="4680"/>
    <cellStyle name="Heading 3 4 8 2" xfId="4681"/>
    <cellStyle name="Heading 3 4 8 2 2" xfId="4682"/>
    <cellStyle name="Heading 3 4 8 3" xfId="4683"/>
    <cellStyle name="Heading 3 4 8 3 2" xfId="4684"/>
    <cellStyle name="Heading 3 4 8 4" xfId="4685"/>
    <cellStyle name="Heading 3 4 8 4 2" xfId="4686"/>
    <cellStyle name="Heading 3 4 9" xfId="4687"/>
    <cellStyle name="Heading 3 4 9 2" xfId="4688"/>
    <cellStyle name="Heading 3 4 9 2 2" xfId="4689"/>
    <cellStyle name="Heading 3 4 9 3" xfId="4690"/>
    <cellStyle name="Heading 3 4 9 3 2" xfId="4691"/>
    <cellStyle name="Heading 3 4 9 4" xfId="4692"/>
    <cellStyle name="Heading 3 4 9 4 2" xfId="4693"/>
    <cellStyle name="Heading 3 5" xfId="4694"/>
    <cellStyle name="Heading 3 5 10" xfId="4695"/>
    <cellStyle name="Heading 3 5 10 2" xfId="4696"/>
    <cellStyle name="Heading 3 5 10 2 2" xfId="4697"/>
    <cellStyle name="Heading 3 5 10 3" xfId="4698"/>
    <cellStyle name="Heading 3 5 10 3 2" xfId="4699"/>
    <cellStyle name="Heading 3 5 10 4" xfId="4700"/>
    <cellStyle name="Heading 3 5 10 4 2" xfId="4701"/>
    <cellStyle name="Heading 3 5 11" xfId="4702"/>
    <cellStyle name="Heading 3 5 11 2" xfId="4703"/>
    <cellStyle name="Heading 3 5 11 2 2" xfId="4704"/>
    <cellStyle name="Heading 3 5 11 3" xfId="4705"/>
    <cellStyle name="Heading 3 5 11 3 2" xfId="4706"/>
    <cellStyle name="Heading 3 5 11 4" xfId="4707"/>
    <cellStyle name="Heading 3 5 11 4 2" xfId="4708"/>
    <cellStyle name="Heading 3 5 12" xfId="4709"/>
    <cellStyle name="Heading 3 5 12 2" xfId="4710"/>
    <cellStyle name="Heading 3 5 12 2 2" xfId="4711"/>
    <cellStyle name="Heading 3 5 12 3" xfId="4712"/>
    <cellStyle name="Heading 3 5 12 3 2" xfId="4713"/>
    <cellStyle name="Heading 3 5 12 4" xfId="4714"/>
    <cellStyle name="Heading 3 5 12 4 2" xfId="4715"/>
    <cellStyle name="Heading 3 5 13" xfId="4716"/>
    <cellStyle name="Heading 3 5 13 2" xfId="4717"/>
    <cellStyle name="Heading 3 5 13 2 2" xfId="4718"/>
    <cellStyle name="Heading 3 5 13 3" xfId="4719"/>
    <cellStyle name="Heading 3 5 13 3 2" xfId="4720"/>
    <cellStyle name="Heading 3 5 13 4" xfId="4721"/>
    <cellStyle name="Heading 3 5 13 4 2" xfId="4722"/>
    <cellStyle name="Heading 3 5 14" xfId="4723"/>
    <cellStyle name="Heading 3 5 14 2" xfId="4724"/>
    <cellStyle name="Heading 3 5 14 2 2" xfId="4725"/>
    <cellStyle name="Heading 3 5 14 3" xfId="4726"/>
    <cellStyle name="Heading 3 5 14 3 2" xfId="4727"/>
    <cellStyle name="Heading 3 5 14 4" xfId="4728"/>
    <cellStyle name="Heading 3 5 14 4 2" xfId="4729"/>
    <cellStyle name="Heading 3 5 15" xfId="4730"/>
    <cellStyle name="Heading 3 5 15 2" xfId="4731"/>
    <cellStyle name="Heading 3 5 15 2 2" xfId="4732"/>
    <cellStyle name="Heading 3 5 15 3" xfId="4733"/>
    <cellStyle name="Heading 3 5 15 3 2" xfId="4734"/>
    <cellStyle name="Heading 3 5 15 4" xfId="4735"/>
    <cellStyle name="Heading 3 5 15 4 2" xfId="4736"/>
    <cellStyle name="Heading 3 5 16" xfId="4737"/>
    <cellStyle name="Heading 3 5 16 2" xfId="4738"/>
    <cellStyle name="Heading 3 5 17" xfId="4739"/>
    <cellStyle name="Heading 3 5 17 2" xfId="4740"/>
    <cellStyle name="Heading 3 5 18" xfId="4741"/>
    <cellStyle name="Heading 3 5 18 2" xfId="4742"/>
    <cellStyle name="Heading 3 5 19" xfId="4743"/>
    <cellStyle name="Heading 3 5 2" xfId="4744"/>
    <cellStyle name="Heading 3 5 2 2" xfId="4745"/>
    <cellStyle name="Heading 3 5 2 2 2" xfId="4746"/>
    <cellStyle name="Heading 3 5 2 3" xfId="4747"/>
    <cellStyle name="Heading 3 5 2 3 2" xfId="4748"/>
    <cellStyle name="Heading 3 5 2 4" xfId="4749"/>
    <cellStyle name="Heading 3 5 2 4 2" xfId="4750"/>
    <cellStyle name="Heading 3 5 20" xfId="4751"/>
    <cellStyle name="Heading 3 5 21" xfId="4752"/>
    <cellStyle name="Heading 3 5 22" xfId="4753"/>
    <cellStyle name="Heading 3 5 23" xfId="4754"/>
    <cellStyle name="Heading 3 5 24" xfId="4755"/>
    <cellStyle name="Heading 3 5 25" xfId="4756"/>
    <cellStyle name="Heading 3 5 3" xfId="4757"/>
    <cellStyle name="Heading 3 5 3 2" xfId="4758"/>
    <cellStyle name="Heading 3 5 3 2 2" xfId="4759"/>
    <cellStyle name="Heading 3 5 3 3" xfId="4760"/>
    <cellStyle name="Heading 3 5 3 3 2" xfId="4761"/>
    <cellStyle name="Heading 3 5 3 4" xfId="4762"/>
    <cellStyle name="Heading 3 5 3 4 2" xfId="4763"/>
    <cellStyle name="Heading 3 5 4" xfId="4764"/>
    <cellStyle name="Heading 3 5 4 2" xfId="4765"/>
    <cellStyle name="Heading 3 5 4 2 2" xfId="4766"/>
    <cellStyle name="Heading 3 5 4 3" xfId="4767"/>
    <cellStyle name="Heading 3 5 4 3 2" xfId="4768"/>
    <cellStyle name="Heading 3 5 4 4" xfId="4769"/>
    <cellStyle name="Heading 3 5 4 4 2" xfId="4770"/>
    <cellStyle name="Heading 3 5 5" xfId="4771"/>
    <cellStyle name="Heading 3 5 5 2" xfId="4772"/>
    <cellStyle name="Heading 3 5 5 2 2" xfId="4773"/>
    <cellStyle name="Heading 3 5 5 3" xfId="4774"/>
    <cellStyle name="Heading 3 5 5 3 2" xfId="4775"/>
    <cellStyle name="Heading 3 5 5 4" xfId="4776"/>
    <cellStyle name="Heading 3 5 5 4 2" xfId="4777"/>
    <cellStyle name="Heading 3 5 6" xfId="4778"/>
    <cellStyle name="Heading 3 5 6 2" xfId="4779"/>
    <cellStyle name="Heading 3 5 6 2 2" xfId="4780"/>
    <cellStyle name="Heading 3 5 6 3" xfId="4781"/>
    <cellStyle name="Heading 3 5 6 3 2" xfId="4782"/>
    <cellStyle name="Heading 3 5 6 4" xfId="4783"/>
    <cellStyle name="Heading 3 5 6 4 2" xfId="4784"/>
    <cellStyle name="Heading 3 5 7" xfId="4785"/>
    <cellStyle name="Heading 3 5 7 2" xfId="4786"/>
    <cellStyle name="Heading 3 5 7 2 2" xfId="4787"/>
    <cellStyle name="Heading 3 5 7 3" xfId="4788"/>
    <cellStyle name="Heading 3 5 7 3 2" xfId="4789"/>
    <cellStyle name="Heading 3 5 7 4" xfId="4790"/>
    <cellStyle name="Heading 3 5 7 4 2" xfId="4791"/>
    <cellStyle name="Heading 3 5 8" xfId="4792"/>
    <cellStyle name="Heading 3 5 8 2" xfId="4793"/>
    <cellStyle name="Heading 3 5 8 2 2" xfId="4794"/>
    <cellStyle name="Heading 3 5 8 3" xfId="4795"/>
    <cellStyle name="Heading 3 5 8 3 2" xfId="4796"/>
    <cellStyle name="Heading 3 5 8 4" xfId="4797"/>
    <cellStyle name="Heading 3 5 8 4 2" xfId="4798"/>
    <cellStyle name="Heading 3 5 9" xfId="4799"/>
    <cellStyle name="Heading 3 5 9 2" xfId="4800"/>
    <cellStyle name="Heading 3 5 9 2 2" xfId="4801"/>
    <cellStyle name="Heading 3 5 9 3" xfId="4802"/>
    <cellStyle name="Heading 3 5 9 3 2" xfId="4803"/>
    <cellStyle name="Heading 3 5 9 4" xfId="4804"/>
    <cellStyle name="Heading 3 5 9 4 2" xfId="4805"/>
    <cellStyle name="Heading 3 6" xfId="4806"/>
    <cellStyle name="Heading 3 6 10" xfId="4807"/>
    <cellStyle name="Heading 3 6 10 2" xfId="4808"/>
    <cellStyle name="Heading 3 6 10 2 2" xfId="4809"/>
    <cellStyle name="Heading 3 6 10 3" xfId="4810"/>
    <cellStyle name="Heading 3 6 10 3 2" xfId="4811"/>
    <cellStyle name="Heading 3 6 10 4" xfId="4812"/>
    <cellStyle name="Heading 3 6 10 4 2" xfId="4813"/>
    <cellStyle name="Heading 3 6 11" xfId="4814"/>
    <cellStyle name="Heading 3 6 11 2" xfId="4815"/>
    <cellStyle name="Heading 3 6 11 2 2" xfId="4816"/>
    <cellStyle name="Heading 3 6 11 3" xfId="4817"/>
    <cellStyle name="Heading 3 6 11 3 2" xfId="4818"/>
    <cellStyle name="Heading 3 6 11 4" xfId="4819"/>
    <cellStyle name="Heading 3 6 11 4 2" xfId="4820"/>
    <cellStyle name="Heading 3 6 12" xfId="4821"/>
    <cellStyle name="Heading 3 6 12 2" xfId="4822"/>
    <cellStyle name="Heading 3 6 12 2 2" xfId="4823"/>
    <cellStyle name="Heading 3 6 12 3" xfId="4824"/>
    <cellStyle name="Heading 3 6 12 3 2" xfId="4825"/>
    <cellStyle name="Heading 3 6 12 4" xfId="4826"/>
    <cellStyle name="Heading 3 6 12 4 2" xfId="4827"/>
    <cellStyle name="Heading 3 6 13" xfId="4828"/>
    <cellStyle name="Heading 3 6 13 2" xfId="4829"/>
    <cellStyle name="Heading 3 6 13 2 2" xfId="4830"/>
    <cellStyle name="Heading 3 6 13 3" xfId="4831"/>
    <cellStyle name="Heading 3 6 13 3 2" xfId="4832"/>
    <cellStyle name="Heading 3 6 13 4" xfId="4833"/>
    <cellStyle name="Heading 3 6 13 4 2" xfId="4834"/>
    <cellStyle name="Heading 3 6 14" xfId="4835"/>
    <cellStyle name="Heading 3 6 14 2" xfId="4836"/>
    <cellStyle name="Heading 3 6 14 2 2" xfId="4837"/>
    <cellStyle name="Heading 3 6 14 3" xfId="4838"/>
    <cellStyle name="Heading 3 6 14 3 2" xfId="4839"/>
    <cellStyle name="Heading 3 6 14 4" xfId="4840"/>
    <cellStyle name="Heading 3 6 14 4 2" xfId="4841"/>
    <cellStyle name="Heading 3 6 15" xfId="4842"/>
    <cellStyle name="Heading 3 6 15 2" xfId="4843"/>
    <cellStyle name="Heading 3 6 15 2 2" xfId="4844"/>
    <cellStyle name="Heading 3 6 15 3" xfId="4845"/>
    <cellStyle name="Heading 3 6 15 3 2" xfId="4846"/>
    <cellStyle name="Heading 3 6 15 4" xfId="4847"/>
    <cellStyle name="Heading 3 6 15 4 2" xfId="4848"/>
    <cellStyle name="Heading 3 6 16" xfId="4849"/>
    <cellStyle name="Heading 3 6 16 2" xfId="4850"/>
    <cellStyle name="Heading 3 6 17" xfId="4851"/>
    <cellStyle name="Heading 3 6 17 2" xfId="4852"/>
    <cellStyle name="Heading 3 6 18" xfId="4853"/>
    <cellStyle name="Heading 3 6 18 2" xfId="4854"/>
    <cellStyle name="Heading 3 6 19" xfId="4855"/>
    <cellStyle name="Heading 3 6 2" xfId="4856"/>
    <cellStyle name="Heading 3 6 2 2" xfId="4857"/>
    <cellStyle name="Heading 3 6 2 2 2" xfId="4858"/>
    <cellStyle name="Heading 3 6 2 3" xfId="4859"/>
    <cellStyle name="Heading 3 6 2 3 2" xfId="4860"/>
    <cellStyle name="Heading 3 6 2 4" xfId="4861"/>
    <cellStyle name="Heading 3 6 2 4 2" xfId="4862"/>
    <cellStyle name="Heading 3 6 20" xfId="4863"/>
    <cellStyle name="Heading 3 6 21" xfId="4864"/>
    <cellStyle name="Heading 3 6 22" xfId="4865"/>
    <cellStyle name="Heading 3 6 23" xfId="4866"/>
    <cellStyle name="Heading 3 6 24" xfId="4867"/>
    <cellStyle name="Heading 3 6 25" xfId="4868"/>
    <cellStyle name="Heading 3 6 3" xfId="4869"/>
    <cellStyle name="Heading 3 6 3 2" xfId="4870"/>
    <cellStyle name="Heading 3 6 3 2 2" xfId="4871"/>
    <cellStyle name="Heading 3 6 3 3" xfId="4872"/>
    <cellStyle name="Heading 3 6 3 3 2" xfId="4873"/>
    <cellStyle name="Heading 3 6 3 4" xfId="4874"/>
    <cellStyle name="Heading 3 6 3 4 2" xfId="4875"/>
    <cellStyle name="Heading 3 6 4" xfId="4876"/>
    <cellStyle name="Heading 3 6 4 2" xfId="4877"/>
    <cellStyle name="Heading 3 6 4 2 2" xfId="4878"/>
    <cellStyle name="Heading 3 6 4 3" xfId="4879"/>
    <cellStyle name="Heading 3 6 4 3 2" xfId="4880"/>
    <cellStyle name="Heading 3 6 4 4" xfId="4881"/>
    <cellStyle name="Heading 3 6 4 4 2" xfId="4882"/>
    <cellStyle name="Heading 3 6 5" xfId="4883"/>
    <cellStyle name="Heading 3 6 5 2" xfId="4884"/>
    <cellStyle name="Heading 3 6 5 2 2" xfId="4885"/>
    <cellStyle name="Heading 3 6 5 3" xfId="4886"/>
    <cellStyle name="Heading 3 6 5 3 2" xfId="4887"/>
    <cellStyle name="Heading 3 6 5 4" xfId="4888"/>
    <cellStyle name="Heading 3 6 5 4 2" xfId="4889"/>
    <cellStyle name="Heading 3 6 6" xfId="4890"/>
    <cellStyle name="Heading 3 6 6 2" xfId="4891"/>
    <cellStyle name="Heading 3 6 6 2 2" xfId="4892"/>
    <cellStyle name="Heading 3 6 6 3" xfId="4893"/>
    <cellStyle name="Heading 3 6 6 3 2" xfId="4894"/>
    <cellStyle name="Heading 3 6 6 4" xfId="4895"/>
    <cellStyle name="Heading 3 6 6 4 2" xfId="4896"/>
    <cellStyle name="Heading 3 6 7" xfId="4897"/>
    <cellStyle name="Heading 3 6 7 2" xfId="4898"/>
    <cellStyle name="Heading 3 6 7 2 2" xfId="4899"/>
    <cellStyle name="Heading 3 6 7 3" xfId="4900"/>
    <cellStyle name="Heading 3 6 7 3 2" xfId="4901"/>
    <cellStyle name="Heading 3 6 7 4" xfId="4902"/>
    <cellStyle name="Heading 3 6 7 4 2" xfId="4903"/>
    <cellStyle name="Heading 3 6 8" xfId="4904"/>
    <cellStyle name="Heading 3 6 8 2" xfId="4905"/>
    <cellStyle name="Heading 3 6 8 2 2" xfId="4906"/>
    <cellStyle name="Heading 3 6 8 3" xfId="4907"/>
    <cellStyle name="Heading 3 6 8 3 2" xfId="4908"/>
    <cellStyle name="Heading 3 6 8 4" xfId="4909"/>
    <cellStyle name="Heading 3 6 8 4 2" xfId="4910"/>
    <cellStyle name="Heading 3 6 9" xfId="4911"/>
    <cellStyle name="Heading 3 6 9 2" xfId="4912"/>
    <cellStyle name="Heading 3 6 9 2 2" xfId="4913"/>
    <cellStyle name="Heading 3 6 9 3" xfId="4914"/>
    <cellStyle name="Heading 3 6 9 3 2" xfId="4915"/>
    <cellStyle name="Heading 3 6 9 4" xfId="4916"/>
    <cellStyle name="Heading 3 6 9 4 2" xfId="4917"/>
    <cellStyle name="Heading 3 7" xfId="4918"/>
    <cellStyle name="Heading 3 7 10" xfId="4919"/>
    <cellStyle name="Heading 3 7 10 2" xfId="4920"/>
    <cellStyle name="Heading 3 7 10 2 2" xfId="4921"/>
    <cellStyle name="Heading 3 7 10 3" xfId="4922"/>
    <cellStyle name="Heading 3 7 10 3 2" xfId="4923"/>
    <cellStyle name="Heading 3 7 10 4" xfId="4924"/>
    <cellStyle name="Heading 3 7 10 4 2" xfId="4925"/>
    <cellStyle name="Heading 3 7 11" xfId="4926"/>
    <cellStyle name="Heading 3 7 11 2" xfId="4927"/>
    <cellStyle name="Heading 3 7 11 2 2" xfId="4928"/>
    <cellStyle name="Heading 3 7 11 3" xfId="4929"/>
    <cellStyle name="Heading 3 7 11 3 2" xfId="4930"/>
    <cellStyle name="Heading 3 7 11 4" xfId="4931"/>
    <cellStyle name="Heading 3 7 11 4 2" xfId="4932"/>
    <cellStyle name="Heading 3 7 12" xfId="4933"/>
    <cellStyle name="Heading 3 7 12 2" xfId="4934"/>
    <cellStyle name="Heading 3 7 12 2 2" xfId="4935"/>
    <cellStyle name="Heading 3 7 12 3" xfId="4936"/>
    <cellStyle name="Heading 3 7 12 3 2" xfId="4937"/>
    <cellStyle name="Heading 3 7 12 4" xfId="4938"/>
    <cellStyle name="Heading 3 7 12 4 2" xfId="4939"/>
    <cellStyle name="Heading 3 7 13" xfId="4940"/>
    <cellStyle name="Heading 3 7 13 2" xfId="4941"/>
    <cellStyle name="Heading 3 7 13 2 2" xfId="4942"/>
    <cellStyle name="Heading 3 7 13 3" xfId="4943"/>
    <cellStyle name="Heading 3 7 13 3 2" xfId="4944"/>
    <cellStyle name="Heading 3 7 13 4" xfId="4945"/>
    <cellStyle name="Heading 3 7 13 4 2" xfId="4946"/>
    <cellStyle name="Heading 3 7 14" xfId="4947"/>
    <cellStyle name="Heading 3 7 14 2" xfId="4948"/>
    <cellStyle name="Heading 3 7 14 2 2" xfId="4949"/>
    <cellStyle name="Heading 3 7 14 3" xfId="4950"/>
    <cellStyle name="Heading 3 7 14 3 2" xfId="4951"/>
    <cellStyle name="Heading 3 7 14 4" xfId="4952"/>
    <cellStyle name="Heading 3 7 14 4 2" xfId="4953"/>
    <cellStyle name="Heading 3 7 15" xfId="4954"/>
    <cellStyle name="Heading 3 7 15 2" xfId="4955"/>
    <cellStyle name="Heading 3 7 15 2 2" xfId="4956"/>
    <cellStyle name="Heading 3 7 15 3" xfId="4957"/>
    <cellStyle name="Heading 3 7 15 3 2" xfId="4958"/>
    <cellStyle name="Heading 3 7 15 4" xfId="4959"/>
    <cellStyle name="Heading 3 7 15 4 2" xfId="4960"/>
    <cellStyle name="Heading 3 7 16" xfId="4961"/>
    <cellStyle name="Heading 3 7 16 2" xfId="4962"/>
    <cellStyle name="Heading 3 7 17" xfId="4963"/>
    <cellStyle name="Heading 3 7 17 2" xfId="4964"/>
    <cellStyle name="Heading 3 7 18" xfId="4965"/>
    <cellStyle name="Heading 3 7 18 2" xfId="4966"/>
    <cellStyle name="Heading 3 7 19" xfId="4967"/>
    <cellStyle name="Heading 3 7 2" xfId="4968"/>
    <cellStyle name="Heading 3 7 2 2" xfId="4969"/>
    <cellStyle name="Heading 3 7 2 2 2" xfId="4970"/>
    <cellStyle name="Heading 3 7 2 3" xfId="4971"/>
    <cellStyle name="Heading 3 7 2 3 2" xfId="4972"/>
    <cellStyle name="Heading 3 7 2 4" xfId="4973"/>
    <cellStyle name="Heading 3 7 2 4 2" xfId="4974"/>
    <cellStyle name="Heading 3 7 20" xfId="4975"/>
    <cellStyle name="Heading 3 7 21" xfId="4976"/>
    <cellStyle name="Heading 3 7 22" xfId="4977"/>
    <cellStyle name="Heading 3 7 23" xfId="4978"/>
    <cellStyle name="Heading 3 7 24" xfId="4979"/>
    <cellStyle name="Heading 3 7 25" xfId="4980"/>
    <cellStyle name="Heading 3 7 3" xfId="4981"/>
    <cellStyle name="Heading 3 7 3 2" xfId="4982"/>
    <cellStyle name="Heading 3 7 3 2 2" xfId="4983"/>
    <cellStyle name="Heading 3 7 3 3" xfId="4984"/>
    <cellStyle name="Heading 3 7 3 3 2" xfId="4985"/>
    <cellStyle name="Heading 3 7 3 4" xfId="4986"/>
    <cellStyle name="Heading 3 7 3 4 2" xfId="4987"/>
    <cellStyle name="Heading 3 7 4" xfId="4988"/>
    <cellStyle name="Heading 3 7 4 2" xfId="4989"/>
    <cellStyle name="Heading 3 7 4 2 2" xfId="4990"/>
    <cellStyle name="Heading 3 7 4 3" xfId="4991"/>
    <cellStyle name="Heading 3 7 4 3 2" xfId="4992"/>
    <cellStyle name="Heading 3 7 4 4" xfId="4993"/>
    <cellStyle name="Heading 3 7 4 4 2" xfId="4994"/>
    <cellStyle name="Heading 3 7 5" xfId="4995"/>
    <cellStyle name="Heading 3 7 5 2" xfId="4996"/>
    <cellStyle name="Heading 3 7 5 2 2" xfId="4997"/>
    <cellStyle name="Heading 3 7 5 3" xfId="4998"/>
    <cellStyle name="Heading 3 7 5 3 2" xfId="4999"/>
    <cellStyle name="Heading 3 7 5 4" xfId="5000"/>
    <cellStyle name="Heading 3 7 5 4 2" xfId="5001"/>
    <cellStyle name="Heading 3 7 6" xfId="5002"/>
    <cellStyle name="Heading 3 7 6 2" xfId="5003"/>
    <cellStyle name="Heading 3 7 6 2 2" xfId="5004"/>
    <cellStyle name="Heading 3 7 6 3" xfId="5005"/>
    <cellStyle name="Heading 3 7 6 3 2" xfId="5006"/>
    <cellStyle name="Heading 3 7 6 4" xfId="5007"/>
    <cellStyle name="Heading 3 7 6 4 2" xfId="5008"/>
    <cellStyle name="Heading 3 7 7" xfId="5009"/>
    <cellStyle name="Heading 3 7 7 2" xfId="5010"/>
    <cellStyle name="Heading 3 7 7 2 2" xfId="5011"/>
    <cellStyle name="Heading 3 7 7 3" xfId="5012"/>
    <cellStyle name="Heading 3 7 7 3 2" xfId="5013"/>
    <cellStyle name="Heading 3 7 7 4" xfId="5014"/>
    <cellStyle name="Heading 3 7 7 4 2" xfId="5015"/>
    <cellStyle name="Heading 3 7 8" xfId="5016"/>
    <cellStyle name="Heading 3 7 8 2" xfId="5017"/>
    <cellStyle name="Heading 3 7 8 2 2" xfId="5018"/>
    <cellStyle name="Heading 3 7 8 3" xfId="5019"/>
    <cellStyle name="Heading 3 7 8 3 2" xfId="5020"/>
    <cellStyle name="Heading 3 7 8 4" xfId="5021"/>
    <cellStyle name="Heading 3 7 8 4 2" xfId="5022"/>
    <cellStyle name="Heading 3 7 9" xfId="5023"/>
    <cellStyle name="Heading 3 7 9 2" xfId="5024"/>
    <cellStyle name="Heading 3 7 9 2 2" xfId="5025"/>
    <cellStyle name="Heading 3 7 9 3" xfId="5026"/>
    <cellStyle name="Heading 3 7 9 3 2" xfId="5027"/>
    <cellStyle name="Heading 3 7 9 4" xfId="5028"/>
    <cellStyle name="Heading 3 7 9 4 2" xfId="5029"/>
    <cellStyle name="Heading 3 8" xfId="5030"/>
    <cellStyle name="Heading 3 8 10" xfId="5031"/>
    <cellStyle name="Heading 3 8 10 2" xfId="5032"/>
    <cellStyle name="Heading 3 8 10 2 2" xfId="5033"/>
    <cellStyle name="Heading 3 8 10 3" xfId="5034"/>
    <cellStyle name="Heading 3 8 10 3 2" xfId="5035"/>
    <cellStyle name="Heading 3 8 10 4" xfId="5036"/>
    <cellStyle name="Heading 3 8 10 4 2" xfId="5037"/>
    <cellStyle name="Heading 3 8 11" xfId="5038"/>
    <cellStyle name="Heading 3 8 11 2" xfId="5039"/>
    <cellStyle name="Heading 3 8 11 2 2" xfId="5040"/>
    <cellStyle name="Heading 3 8 11 3" xfId="5041"/>
    <cellStyle name="Heading 3 8 11 3 2" xfId="5042"/>
    <cellStyle name="Heading 3 8 11 4" xfId="5043"/>
    <cellStyle name="Heading 3 8 11 4 2" xfId="5044"/>
    <cellStyle name="Heading 3 8 12" xfId="5045"/>
    <cellStyle name="Heading 3 8 12 2" xfId="5046"/>
    <cellStyle name="Heading 3 8 12 2 2" xfId="5047"/>
    <cellStyle name="Heading 3 8 12 3" xfId="5048"/>
    <cellStyle name="Heading 3 8 12 3 2" xfId="5049"/>
    <cellStyle name="Heading 3 8 12 4" xfId="5050"/>
    <cellStyle name="Heading 3 8 12 4 2" xfId="5051"/>
    <cellStyle name="Heading 3 8 13" xfId="5052"/>
    <cellStyle name="Heading 3 8 13 2" xfId="5053"/>
    <cellStyle name="Heading 3 8 13 2 2" xfId="5054"/>
    <cellStyle name="Heading 3 8 13 3" xfId="5055"/>
    <cellStyle name="Heading 3 8 13 3 2" xfId="5056"/>
    <cellStyle name="Heading 3 8 13 4" xfId="5057"/>
    <cellStyle name="Heading 3 8 13 4 2" xfId="5058"/>
    <cellStyle name="Heading 3 8 14" xfId="5059"/>
    <cellStyle name="Heading 3 8 14 2" xfId="5060"/>
    <cellStyle name="Heading 3 8 14 2 2" xfId="5061"/>
    <cellStyle name="Heading 3 8 14 3" xfId="5062"/>
    <cellStyle name="Heading 3 8 14 3 2" xfId="5063"/>
    <cellStyle name="Heading 3 8 14 4" xfId="5064"/>
    <cellStyle name="Heading 3 8 14 4 2" xfId="5065"/>
    <cellStyle name="Heading 3 8 15" xfId="5066"/>
    <cellStyle name="Heading 3 8 15 2" xfId="5067"/>
    <cellStyle name="Heading 3 8 15 2 2" xfId="5068"/>
    <cellStyle name="Heading 3 8 15 3" xfId="5069"/>
    <cellStyle name="Heading 3 8 15 3 2" xfId="5070"/>
    <cellStyle name="Heading 3 8 15 4" xfId="5071"/>
    <cellStyle name="Heading 3 8 15 4 2" xfId="5072"/>
    <cellStyle name="Heading 3 8 16" xfId="5073"/>
    <cellStyle name="Heading 3 8 16 2" xfId="5074"/>
    <cellStyle name="Heading 3 8 17" xfId="5075"/>
    <cellStyle name="Heading 3 8 17 2" xfId="5076"/>
    <cellStyle name="Heading 3 8 18" xfId="5077"/>
    <cellStyle name="Heading 3 8 18 2" xfId="5078"/>
    <cellStyle name="Heading 3 8 19" xfId="5079"/>
    <cellStyle name="Heading 3 8 2" xfId="5080"/>
    <cellStyle name="Heading 3 8 2 2" xfId="5081"/>
    <cellStyle name="Heading 3 8 2 2 2" xfId="5082"/>
    <cellStyle name="Heading 3 8 2 3" xfId="5083"/>
    <cellStyle name="Heading 3 8 2 3 2" xfId="5084"/>
    <cellStyle name="Heading 3 8 2 4" xfId="5085"/>
    <cellStyle name="Heading 3 8 2 4 2" xfId="5086"/>
    <cellStyle name="Heading 3 8 20" xfId="5087"/>
    <cellStyle name="Heading 3 8 21" xfId="5088"/>
    <cellStyle name="Heading 3 8 22" xfId="5089"/>
    <cellStyle name="Heading 3 8 23" xfId="5090"/>
    <cellStyle name="Heading 3 8 24" xfId="5091"/>
    <cellStyle name="Heading 3 8 25" xfId="5092"/>
    <cellStyle name="Heading 3 8 3" xfId="5093"/>
    <cellStyle name="Heading 3 8 3 2" xfId="5094"/>
    <cellStyle name="Heading 3 8 3 2 2" xfId="5095"/>
    <cellStyle name="Heading 3 8 3 3" xfId="5096"/>
    <cellStyle name="Heading 3 8 3 3 2" xfId="5097"/>
    <cellStyle name="Heading 3 8 3 4" xfId="5098"/>
    <cellStyle name="Heading 3 8 3 4 2" xfId="5099"/>
    <cellStyle name="Heading 3 8 4" xfId="5100"/>
    <cellStyle name="Heading 3 8 4 2" xfId="5101"/>
    <cellStyle name="Heading 3 8 4 2 2" xfId="5102"/>
    <cellStyle name="Heading 3 8 4 3" xfId="5103"/>
    <cellStyle name="Heading 3 8 4 3 2" xfId="5104"/>
    <cellStyle name="Heading 3 8 4 4" xfId="5105"/>
    <cellStyle name="Heading 3 8 4 4 2" xfId="5106"/>
    <cellStyle name="Heading 3 8 5" xfId="5107"/>
    <cellStyle name="Heading 3 8 5 2" xfId="5108"/>
    <cellStyle name="Heading 3 8 5 2 2" xfId="5109"/>
    <cellStyle name="Heading 3 8 5 3" xfId="5110"/>
    <cellStyle name="Heading 3 8 5 3 2" xfId="5111"/>
    <cellStyle name="Heading 3 8 5 4" xfId="5112"/>
    <cellStyle name="Heading 3 8 5 4 2" xfId="5113"/>
    <cellStyle name="Heading 3 8 6" xfId="5114"/>
    <cellStyle name="Heading 3 8 6 2" xfId="5115"/>
    <cellStyle name="Heading 3 8 6 2 2" xfId="5116"/>
    <cellStyle name="Heading 3 8 6 3" xfId="5117"/>
    <cellStyle name="Heading 3 8 6 3 2" xfId="5118"/>
    <cellStyle name="Heading 3 8 6 4" xfId="5119"/>
    <cellStyle name="Heading 3 8 6 4 2" xfId="5120"/>
    <cellStyle name="Heading 3 8 7" xfId="5121"/>
    <cellStyle name="Heading 3 8 7 2" xfId="5122"/>
    <cellStyle name="Heading 3 8 7 2 2" xfId="5123"/>
    <cellStyle name="Heading 3 8 7 3" xfId="5124"/>
    <cellStyle name="Heading 3 8 7 3 2" xfId="5125"/>
    <cellStyle name="Heading 3 8 7 4" xfId="5126"/>
    <cellStyle name="Heading 3 8 7 4 2" xfId="5127"/>
    <cellStyle name="Heading 3 8 8" xfId="5128"/>
    <cellStyle name="Heading 3 8 8 2" xfId="5129"/>
    <cellStyle name="Heading 3 8 8 2 2" xfId="5130"/>
    <cellStyle name="Heading 3 8 8 3" xfId="5131"/>
    <cellStyle name="Heading 3 8 8 3 2" xfId="5132"/>
    <cellStyle name="Heading 3 8 8 4" xfId="5133"/>
    <cellStyle name="Heading 3 8 8 4 2" xfId="5134"/>
    <cellStyle name="Heading 3 8 9" xfId="5135"/>
    <cellStyle name="Heading 3 8 9 2" xfId="5136"/>
    <cellStyle name="Heading 3 8 9 2 2" xfId="5137"/>
    <cellStyle name="Heading 3 8 9 3" xfId="5138"/>
    <cellStyle name="Heading 3 8 9 3 2" xfId="5139"/>
    <cellStyle name="Heading 3 8 9 4" xfId="5140"/>
    <cellStyle name="Heading 3 8 9 4 2" xfId="5141"/>
    <cellStyle name="Heading 3 9" xfId="5142"/>
    <cellStyle name="Heading 3 9 10" xfId="5143"/>
    <cellStyle name="Heading 3 9 10 2" xfId="5144"/>
    <cellStyle name="Heading 3 9 10 2 2" xfId="5145"/>
    <cellStyle name="Heading 3 9 10 3" xfId="5146"/>
    <cellStyle name="Heading 3 9 10 3 2" xfId="5147"/>
    <cellStyle name="Heading 3 9 10 4" xfId="5148"/>
    <cellStyle name="Heading 3 9 10 4 2" xfId="5149"/>
    <cellStyle name="Heading 3 9 11" xfId="5150"/>
    <cellStyle name="Heading 3 9 11 2" xfId="5151"/>
    <cellStyle name="Heading 3 9 11 2 2" xfId="5152"/>
    <cellStyle name="Heading 3 9 11 3" xfId="5153"/>
    <cellStyle name="Heading 3 9 11 3 2" xfId="5154"/>
    <cellStyle name="Heading 3 9 11 4" xfId="5155"/>
    <cellStyle name="Heading 3 9 11 4 2" xfId="5156"/>
    <cellStyle name="Heading 3 9 12" xfId="5157"/>
    <cellStyle name="Heading 3 9 12 2" xfId="5158"/>
    <cellStyle name="Heading 3 9 12 2 2" xfId="5159"/>
    <cellStyle name="Heading 3 9 12 3" xfId="5160"/>
    <cellStyle name="Heading 3 9 12 3 2" xfId="5161"/>
    <cellStyle name="Heading 3 9 12 4" xfId="5162"/>
    <cellStyle name="Heading 3 9 12 4 2" xfId="5163"/>
    <cellStyle name="Heading 3 9 13" xfId="5164"/>
    <cellStyle name="Heading 3 9 13 2" xfId="5165"/>
    <cellStyle name="Heading 3 9 13 2 2" xfId="5166"/>
    <cellStyle name="Heading 3 9 13 3" xfId="5167"/>
    <cellStyle name="Heading 3 9 13 3 2" xfId="5168"/>
    <cellStyle name="Heading 3 9 13 4" xfId="5169"/>
    <cellStyle name="Heading 3 9 13 4 2" xfId="5170"/>
    <cellStyle name="Heading 3 9 14" xfId="5171"/>
    <cellStyle name="Heading 3 9 14 2" xfId="5172"/>
    <cellStyle name="Heading 3 9 14 2 2" xfId="5173"/>
    <cellStyle name="Heading 3 9 14 3" xfId="5174"/>
    <cellStyle name="Heading 3 9 14 3 2" xfId="5175"/>
    <cellStyle name="Heading 3 9 14 4" xfId="5176"/>
    <cellStyle name="Heading 3 9 14 4 2" xfId="5177"/>
    <cellStyle name="Heading 3 9 15" xfId="5178"/>
    <cellStyle name="Heading 3 9 15 2" xfId="5179"/>
    <cellStyle name="Heading 3 9 15 2 2" xfId="5180"/>
    <cellStyle name="Heading 3 9 15 3" xfId="5181"/>
    <cellStyle name="Heading 3 9 15 3 2" xfId="5182"/>
    <cellStyle name="Heading 3 9 15 4" xfId="5183"/>
    <cellStyle name="Heading 3 9 15 4 2" xfId="5184"/>
    <cellStyle name="Heading 3 9 16" xfId="5185"/>
    <cellStyle name="Heading 3 9 16 2" xfId="5186"/>
    <cellStyle name="Heading 3 9 17" xfId="5187"/>
    <cellStyle name="Heading 3 9 17 2" xfId="5188"/>
    <cellStyle name="Heading 3 9 18" xfId="5189"/>
    <cellStyle name="Heading 3 9 18 2" xfId="5190"/>
    <cellStyle name="Heading 3 9 19" xfId="5191"/>
    <cellStyle name="Heading 3 9 2" xfId="5192"/>
    <cellStyle name="Heading 3 9 2 2" xfId="5193"/>
    <cellStyle name="Heading 3 9 2 2 2" xfId="5194"/>
    <cellStyle name="Heading 3 9 2 3" xfId="5195"/>
    <cellStyle name="Heading 3 9 2 3 2" xfId="5196"/>
    <cellStyle name="Heading 3 9 2 4" xfId="5197"/>
    <cellStyle name="Heading 3 9 2 4 2" xfId="5198"/>
    <cellStyle name="Heading 3 9 20" xfId="5199"/>
    <cellStyle name="Heading 3 9 21" xfId="5200"/>
    <cellStyle name="Heading 3 9 22" xfId="5201"/>
    <cellStyle name="Heading 3 9 23" xfId="5202"/>
    <cellStyle name="Heading 3 9 24" xfId="5203"/>
    <cellStyle name="Heading 3 9 25" xfId="5204"/>
    <cellStyle name="Heading 3 9 3" xfId="5205"/>
    <cellStyle name="Heading 3 9 3 2" xfId="5206"/>
    <cellStyle name="Heading 3 9 3 2 2" xfId="5207"/>
    <cellStyle name="Heading 3 9 3 3" xfId="5208"/>
    <cellStyle name="Heading 3 9 3 3 2" xfId="5209"/>
    <cellStyle name="Heading 3 9 3 4" xfId="5210"/>
    <cellStyle name="Heading 3 9 3 4 2" xfId="5211"/>
    <cellStyle name="Heading 3 9 4" xfId="5212"/>
    <cellStyle name="Heading 3 9 4 2" xfId="5213"/>
    <cellStyle name="Heading 3 9 4 2 2" xfId="5214"/>
    <cellStyle name="Heading 3 9 4 3" xfId="5215"/>
    <cellStyle name="Heading 3 9 4 3 2" xfId="5216"/>
    <cellStyle name="Heading 3 9 4 4" xfId="5217"/>
    <cellStyle name="Heading 3 9 4 4 2" xfId="5218"/>
    <cellStyle name="Heading 3 9 5" xfId="5219"/>
    <cellStyle name="Heading 3 9 5 2" xfId="5220"/>
    <cellStyle name="Heading 3 9 5 2 2" xfId="5221"/>
    <cellStyle name="Heading 3 9 5 3" xfId="5222"/>
    <cellStyle name="Heading 3 9 5 3 2" xfId="5223"/>
    <cellStyle name="Heading 3 9 5 4" xfId="5224"/>
    <cellStyle name="Heading 3 9 5 4 2" xfId="5225"/>
    <cellStyle name="Heading 3 9 6" xfId="5226"/>
    <cellStyle name="Heading 3 9 6 2" xfId="5227"/>
    <cellStyle name="Heading 3 9 6 2 2" xfId="5228"/>
    <cellStyle name="Heading 3 9 6 3" xfId="5229"/>
    <cellStyle name="Heading 3 9 6 3 2" xfId="5230"/>
    <cellStyle name="Heading 3 9 6 4" xfId="5231"/>
    <cellStyle name="Heading 3 9 6 4 2" xfId="5232"/>
    <cellStyle name="Heading 3 9 7" xfId="5233"/>
    <cellStyle name="Heading 3 9 7 2" xfId="5234"/>
    <cellStyle name="Heading 3 9 7 2 2" xfId="5235"/>
    <cellStyle name="Heading 3 9 7 3" xfId="5236"/>
    <cellStyle name="Heading 3 9 7 3 2" xfId="5237"/>
    <cellStyle name="Heading 3 9 7 4" xfId="5238"/>
    <cellStyle name="Heading 3 9 7 4 2" xfId="5239"/>
    <cellStyle name="Heading 3 9 8" xfId="5240"/>
    <cellStyle name="Heading 3 9 8 2" xfId="5241"/>
    <cellStyle name="Heading 3 9 8 2 2" xfId="5242"/>
    <cellStyle name="Heading 3 9 8 3" xfId="5243"/>
    <cellStyle name="Heading 3 9 8 3 2" xfId="5244"/>
    <cellStyle name="Heading 3 9 8 4" xfId="5245"/>
    <cellStyle name="Heading 3 9 8 4 2" xfId="5246"/>
    <cellStyle name="Heading 3 9 9" xfId="5247"/>
    <cellStyle name="Heading 3 9 9 2" xfId="5248"/>
    <cellStyle name="Heading 3 9 9 2 2" xfId="5249"/>
    <cellStyle name="Heading 3 9 9 3" xfId="5250"/>
    <cellStyle name="Heading 3 9 9 3 2" xfId="5251"/>
    <cellStyle name="Heading 3 9 9 4" xfId="5252"/>
    <cellStyle name="Heading 3 9 9 4 2" xfId="5253"/>
    <cellStyle name="Heading 4 10" xfId="5254"/>
    <cellStyle name="Heading 4 11" xfId="5255"/>
    <cellStyle name="Heading 4 12" xfId="5256"/>
    <cellStyle name="Heading 4 13" xfId="5257"/>
    <cellStyle name="Heading 4 14" xfId="5258"/>
    <cellStyle name="Heading 4 15" xfId="5259"/>
    <cellStyle name="Heading 4 16" xfId="5260"/>
    <cellStyle name="Heading 4 17" xfId="5261"/>
    <cellStyle name="Heading 4 18" xfId="5262"/>
    <cellStyle name="Heading 4 18 2" xfId="5263"/>
    <cellStyle name="Heading 4 19" xfId="5264"/>
    <cellStyle name="Heading 4 19 2" xfId="5265"/>
    <cellStyle name="Heading 4 2" xfId="195"/>
    <cellStyle name="Heading 4 2 2" xfId="5266"/>
    <cellStyle name="Heading 4 3" xfId="5267"/>
    <cellStyle name="Heading 4 4" xfId="5268"/>
    <cellStyle name="Heading 4 5" xfId="5269"/>
    <cellStyle name="Heading 4 6" xfId="5270"/>
    <cellStyle name="Heading 4 7" xfId="5271"/>
    <cellStyle name="Heading 4 8" xfId="5272"/>
    <cellStyle name="Heading 4 9" xfId="5273"/>
    <cellStyle name="Hyperlink" xfId="1" builtinId="8"/>
    <cellStyle name="Hyperlink 2" xfId="5274"/>
    <cellStyle name="Hyperlink 2 4" xfId="154"/>
    <cellStyle name="Hyperlink 3" xfId="5275"/>
    <cellStyle name="Hyperlink 4" xfId="30532"/>
    <cellStyle name="Ievade" xfId="76"/>
    <cellStyle name="Ievade 2" xfId="205"/>
    <cellStyle name="Input 10" xfId="5276"/>
    <cellStyle name="Input 10 10" xfId="11547"/>
    <cellStyle name="Input 10 10 2" xfId="23408"/>
    <cellStyle name="Input 10 10 2 2" xfId="43237"/>
    <cellStyle name="Input 10 10 3" xfId="33600"/>
    <cellStyle name="Input 10 11" xfId="11482"/>
    <cellStyle name="Input 10 11 2" xfId="23343"/>
    <cellStyle name="Input 10 11 2 2" xfId="43172"/>
    <cellStyle name="Input 10 11 3" xfId="33535"/>
    <cellStyle name="Input 10 12" xfId="11566"/>
    <cellStyle name="Input 10 12 2" xfId="23427"/>
    <cellStyle name="Input 10 12 2 2" xfId="43256"/>
    <cellStyle name="Input 10 12 3" xfId="33619"/>
    <cellStyle name="Input 10 13" xfId="30576"/>
    <cellStyle name="Input 10 2" xfId="7014"/>
    <cellStyle name="Input 10 2 10" xfId="16457"/>
    <cellStyle name="Input 10 2 10 2" xfId="28203"/>
    <cellStyle name="Input 10 2 10 2 2" xfId="48029"/>
    <cellStyle name="Input 10 2 10 3" xfId="38507"/>
    <cellStyle name="Input 10 2 11" xfId="17329"/>
    <cellStyle name="Input 10 2 11 2" xfId="29075"/>
    <cellStyle name="Input 10 2 11 2 2" xfId="48901"/>
    <cellStyle name="Input 10 2 11 3" xfId="39379"/>
    <cellStyle name="Input 10 2 12" xfId="30766"/>
    <cellStyle name="Input 10 2 2" xfId="7396"/>
    <cellStyle name="Input 10 2 2 10" xfId="15516"/>
    <cellStyle name="Input 10 2 2 10 2" xfId="27284"/>
    <cellStyle name="Input 10 2 2 10 2 2" xfId="47110"/>
    <cellStyle name="Input 10 2 2 10 3" xfId="37566"/>
    <cellStyle name="Input 10 2 2 11" xfId="30996"/>
    <cellStyle name="Input 10 2 2 2" xfId="9039"/>
    <cellStyle name="Input 10 2 2 2 2" xfId="13691"/>
    <cellStyle name="Input 10 2 2 2 2 2" xfId="25473"/>
    <cellStyle name="Input 10 2 2 2 2 2 2" xfId="45299"/>
    <cellStyle name="Input 10 2 2 2 2 3" xfId="35741"/>
    <cellStyle name="Input 10 2 2 2 3" xfId="14695"/>
    <cellStyle name="Input 10 2 2 2 3 2" xfId="26466"/>
    <cellStyle name="Input 10 2 2 2 3 2 2" xfId="46292"/>
    <cellStyle name="Input 10 2 2 2 3 3" xfId="36745"/>
    <cellStyle name="Input 10 2 2 2 4" xfId="15653"/>
    <cellStyle name="Input 10 2 2 2 4 2" xfId="27412"/>
    <cellStyle name="Input 10 2 2 2 4 2 2" xfId="47238"/>
    <cellStyle name="Input 10 2 2 2 4 3" xfId="37703"/>
    <cellStyle name="Input 10 2 2 2 5" xfId="16578"/>
    <cellStyle name="Input 10 2 2 2 5 2" xfId="28324"/>
    <cellStyle name="Input 10 2 2 2 5 2 2" xfId="48150"/>
    <cellStyle name="Input 10 2 2 2 5 3" xfId="38628"/>
    <cellStyle name="Input 10 2 2 2 6" xfId="17449"/>
    <cellStyle name="Input 10 2 2 2 6 2" xfId="29191"/>
    <cellStyle name="Input 10 2 2 2 6 2 2" xfId="49017"/>
    <cellStyle name="Input 10 2 2 2 6 3" xfId="39499"/>
    <cellStyle name="Input 10 2 2 2 7" xfId="18295"/>
    <cellStyle name="Input 10 2 2 2 7 2" xfId="30015"/>
    <cellStyle name="Input 10 2 2 2 7 2 2" xfId="49841"/>
    <cellStyle name="Input 10 2 2 2 7 3" xfId="40345"/>
    <cellStyle name="Input 10 2 2 2 8" xfId="19055"/>
    <cellStyle name="Input 10 2 2 2 8 2" xfId="41105"/>
    <cellStyle name="Input 10 2 2 2 9" xfId="31530"/>
    <cellStyle name="Input 10 2 2 3" xfId="9881"/>
    <cellStyle name="Input 10 2 2 3 2" xfId="14286"/>
    <cellStyle name="Input 10 2 2 3 2 2" xfId="26058"/>
    <cellStyle name="Input 10 2 2 3 2 2 2" xfId="45884"/>
    <cellStyle name="Input 10 2 2 3 2 3" xfId="36336"/>
    <cellStyle name="Input 10 2 2 3 3" xfId="15246"/>
    <cellStyle name="Input 10 2 2 3 3 2" xfId="27016"/>
    <cellStyle name="Input 10 2 2 3 3 2 2" xfId="46842"/>
    <cellStyle name="Input 10 2 2 3 3 3" xfId="37296"/>
    <cellStyle name="Input 10 2 2 3 4" xfId="16198"/>
    <cellStyle name="Input 10 2 2 3 4 2" xfId="27944"/>
    <cellStyle name="Input 10 2 2 3 4 2 2" xfId="47770"/>
    <cellStyle name="Input 10 2 2 3 4 3" xfId="38248"/>
    <cellStyle name="Input 10 2 2 3 5" xfId="17072"/>
    <cellStyle name="Input 10 2 2 3 5 2" xfId="28818"/>
    <cellStyle name="Input 10 2 2 3 5 2 2" xfId="48644"/>
    <cellStyle name="Input 10 2 2 3 5 3" xfId="39122"/>
    <cellStyle name="Input 10 2 2 3 6" xfId="17937"/>
    <cellStyle name="Input 10 2 2 3 6 2" xfId="29657"/>
    <cellStyle name="Input 10 2 2 3 6 2 2" xfId="49483"/>
    <cellStyle name="Input 10 2 2 3 6 3" xfId="39987"/>
    <cellStyle name="Input 10 2 2 3 7" xfId="18713"/>
    <cellStyle name="Input 10 2 2 3 7 2" xfId="30433"/>
    <cellStyle name="Input 10 2 2 3 7 2 2" xfId="50259"/>
    <cellStyle name="Input 10 2 2 3 7 3" xfId="40763"/>
    <cellStyle name="Input 10 2 2 3 8" xfId="19470"/>
    <cellStyle name="Input 10 2 2 3 8 2" xfId="41520"/>
    <cellStyle name="Input 10 2 2 3 9" xfId="31945"/>
    <cellStyle name="Input 10 2 2 4" xfId="12663"/>
    <cellStyle name="Input 10 2 2 4 2" xfId="24476"/>
    <cellStyle name="Input 10 2 2 4 2 2" xfId="44303"/>
    <cellStyle name="Input 10 2 2 4 3" xfId="34714"/>
    <cellStyle name="Input 10 2 2 5" xfId="10536"/>
    <cellStyle name="Input 10 2 2 5 2" xfId="22407"/>
    <cellStyle name="Input 10 2 2 5 2 2" xfId="42238"/>
    <cellStyle name="Input 10 2 2 5 3" xfId="32591"/>
    <cellStyle name="Input 10 2 2 6" xfId="11891"/>
    <cellStyle name="Input 10 2 2 6 2" xfId="23729"/>
    <cellStyle name="Input 10 2 2 6 2 2" xfId="43557"/>
    <cellStyle name="Input 10 2 2 6 3" xfId="33943"/>
    <cellStyle name="Input 10 2 2 7" xfId="11214"/>
    <cellStyle name="Input 10 2 2 7 2" xfId="23082"/>
    <cellStyle name="Input 10 2 2 7 2 2" xfId="42912"/>
    <cellStyle name="Input 10 2 2 7 3" xfId="33268"/>
    <cellStyle name="Input 10 2 2 8" xfId="13547"/>
    <cellStyle name="Input 10 2 2 8 2" xfId="25329"/>
    <cellStyle name="Input 10 2 2 8 2 2" xfId="45155"/>
    <cellStyle name="Input 10 2 2 8 3" xfId="35597"/>
    <cellStyle name="Input 10 2 2 9" xfId="14558"/>
    <cellStyle name="Input 10 2 2 9 2" xfId="26329"/>
    <cellStyle name="Input 10 2 2 9 2 2" xfId="46155"/>
    <cellStyle name="Input 10 2 2 9 3" xfId="36608"/>
    <cellStyle name="Input 10 2 3" xfId="8659"/>
    <cellStyle name="Input 10 2 3 2" xfId="13401"/>
    <cellStyle name="Input 10 2 3 2 2" xfId="25186"/>
    <cellStyle name="Input 10 2 3 2 2 2" xfId="45012"/>
    <cellStyle name="Input 10 2 3 2 3" xfId="35451"/>
    <cellStyle name="Input 10 2 3 3" xfId="14421"/>
    <cellStyle name="Input 10 2 3 3 2" xfId="26193"/>
    <cellStyle name="Input 10 2 3 3 2 2" xfId="46019"/>
    <cellStyle name="Input 10 2 3 3 3" xfId="36471"/>
    <cellStyle name="Input 10 2 3 4" xfId="15381"/>
    <cellStyle name="Input 10 2 3 4 2" xfId="27149"/>
    <cellStyle name="Input 10 2 3 4 2 2" xfId="46975"/>
    <cellStyle name="Input 10 2 3 4 3" xfId="37431"/>
    <cellStyle name="Input 10 2 3 5" xfId="16330"/>
    <cellStyle name="Input 10 2 3 5 2" xfId="28076"/>
    <cellStyle name="Input 10 2 3 5 2 2" xfId="47902"/>
    <cellStyle name="Input 10 2 3 5 3" xfId="38380"/>
    <cellStyle name="Input 10 2 3 6" xfId="17203"/>
    <cellStyle name="Input 10 2 3 6 2" xfId="28949"/>
    <cellStyle name="Input 10 2 3 6 2 2" xfId="48775"/>
    <cellStyle name="Input 10 2 3 6 3" xfId="39253"/>
    <cellStyle name="Input 10 2 3 7" xfId="18068"/>
    <cellStyle name="Input 10 2 3 7 2" xfId="29788"/>
    <cellStyle name="Input 10 2 3 7 2 2" xfId="49614"/>
    <cellStyle name="Input 10 2 3 7 3" xfId="40118"/>
    <cellStyle name="Input 10 2 3 8" xfId="18844"/>
    <cellStyle name="Input 10 2 3 8 2" xfId="40894"/>
    <cellStyle name="Input 10 2 3 9" xfId="31300"/>
    <cellStyle name="Input 10 2 4" xfId="9670"/>
    <cellStyle name="Input 10 2 4 2" xfId="14075"/>
    <cellStyle name="Input 10 2 4 2 2" xfId="25847"/>
    <cellStyle name="Input 10 2 4 2 2 2" xfId="45673"/>
    <cellStyle name="Input 10 2 4 2 3" xfId="36125"/>
    <cellStyle name="Input 10 2 4 3" xfId="15035"/>
    <cellStyle name="Input 10 2 4 3 2" xfId="26805"/>
    <cellStyle name="Input 10 2 4 3 2 2" xfId="46631"/>
    <cellStyle name="Input 10 2 4 3 3" xfId="37085"/>
    <cellStyle name="Input 10 2 4 4" xfId="15987"/>
    <cellStyle name="Input 10 2 4 4 2" xfId="27733"/>
    <cellStyle name="Input 10 2 4 4 2 2" xfId="47559"/>
    <cellStyle name="Input 10 2 4 4 3" xfId="38037"/>
    <cellStyle name="Input 10 2 4 5" xfId="16861"/>
    <cellStyle name="Input 10 2 4 5 2" xfId="28607"/>
    <cellStyle name="Input 10 2 4 5 2 2" xfId="48433"/>
    <cellStyle name="Input 10 2 4 5 3" xfId="38911"/>
    <cellStyle name="Input 10 2 4 6" xfId="17726"/>
    <cellStyle name="Input 10 2 4 6 2" xfId="29446"/>
    <cellStyle name="Input 10 2 4 6 2 2" xfId="49272"/>
    <cellStyle name="Input 10 2 4 6 3" xfId="39776"/>
    <cellStyle name="Input 10 2 4 7" xfId="18502"/>
    <cellStyle name="Input 10 2 4 7 2" xfId="30222"/>
    <cellStyle name="Input 10 2 4 7 2 2" xfId="50048"/>
    <cellStyle name="Input 10 2 4 7 3" xfId="40552"/>
    <cellStyle name="Input 10 2 4 8" xfId="19259"/>
    <cellStyle name="Input 10 2 4 8 2" xfId="41309"/>
    <cellStyle name="Input 10 2 4 9" xfId="31734"/>
    <cellStyle name="Input 10 2 5" xfId="12372"/>
    <cellStyle name="Input 10 2 5 2" xfId="24188"/>
    <cellStyle name="Input 10 2 5 2 2" xfId="44015"/>
    <cellStyle name="Input 10 2 5 3" xfId="34423"/>
    <cellStyle name="Input 10 2 6" xfId="10811"/>
    <cellStyle name="Input 10 2 6 2" xfId="22682"/>
    <cellStyle name="Input 10 2 6 2 2" xfId="42513"/>
    <cellStyle name="Input 10 2 6 3" xfId="32866"/>
    <cellStyle name="Input 10 2 7" xfId="13559"/>
    <cellStyle name="Input 10 2 7 2" xfId="25341"/>
    <cellStyle name="Input 10 2 7 2 2" xfId="45167"/>
    <cellStyle name="Input 10 2 7 3" xfId="35609"/>
    <cellStyle name="Input 10 2 8" xfId="14568"/>
    <cellStyle name="Input 10 2 8 2" xfId="26339"/>
    <cellStyle name="Input 10 2 8 2 2" xfId="46165"/>
    <cellStyle name="Input 10 2 8 3" xfId="36618"/>
    <cellStyle name="Input 10 2 9" xfId="15526"/>
    <cellStyle name="Input 10 2 9 2" xfId="27289"/>
    <cellStyle name="Input 10 2 9 2 2" xfId="47115"/>
    <cellStyle name="Input 10 2 9 3" xfId="37576"/>
    <cellStyle name="Input 10 3" xfId="7155"/>
    <cellStyle name="Input 10 3 10" xfId="17494"/>
    <cellStyle name="Input 10 3 10 2" xfId="29236"/>
    <cellStyle name="Input 10 3 10 2 2" xfId="49062"/>
    <cellStyle name="Input 10 3 10 3" xfId="39544"/>
    <cellStyle name="Input 10 3 11" xfId="30876"/>
    <cellStyle name="Input 10 3 2" xfId="8798"/>
    <cellStyle name="Input 10 3 2 2" xfId="13519"/>
    <cellStyle name="Input 10 3 2 2 2" xfId="25301"/>
    <cellStyle name="Input 10 3 2 2 2 2" xfId="45127"/>
    <cellStyle name="Input 10 3 2 2 3" xfId="35569"/>
    <cellStyle name="Input 10 3 2 3" xfId="14533"/>
    <cellStyle name="Input 10 3 2 3 2" xfId="26304"/>
    <cellStyle name="Input 10 3 2 3 2 2" xfId="46130"/>
    <cellStyle name="Input 10 3 2 3 3" xfId="36583"/>
    <cellStyle name="Input 10 3 2 4" xfId="15491"/>
    <cellStyle name="Input 10 3 2 4 2" xfId="27259"/>
    <cellStyle name="Input 10 3 2 4 2 2" xfId="47085"/>
    <cellStyle name="Input 10 3 2 4 3" xfId="37541"/>
    <cellStyle name="Input 10 3 2 5" xfId="16435"/>
    <cellStyle name="Input 10 3 2 5 2" xfId="28181"/>
    <cellStyle name="Input 10 3 2 5 2 2" xfId="48007"/>
    <cellStyle name="Input 10 3 2 5 3" xfId="38485"/>
    <cellStyle name="Input 10 3 2 6" xfId="17308"/>
    <cellStyle name="Input 10 3 2 6 2" xfId="29054"/>
    <cellStyle name="Input 10 3 2 6 2 2" xfId="48880"/>
    <cellStyle name="Input 10 3 2 6 3" xfId="39358"/>
    <cellStyle name="Input 10 3 2 7" xfId="18173"/>
    <cellStyle name="Input 10 3 2 7 2" xfId="29893"/>
    <cellStyle name="Input 10 3 2 7 2 2" xfId="49719"/>
    <cellStyle name="Input 10 3 2 7 3" xfId="40223"/>
    <cellStyle name="Input 10 3 2 8" xfId="18941"/>
    <cellStyle name="Input 10 3 2 8 2" xfId="40991"/>
    <cellStyle name="Input 10 3 2 9" xfId="31410"/>
    <cellStyle name="Input 10 3 3" xfId="9767"/>
    <cellStyle name="Input 10 3 3 2" xfId="14172"/>
    <cellStyle name="Input 10 3 3 2 2" xfId="25944"/>
    <cellStyle name="Input 10 3 3 2 2 2" xfId="45770"/>
    <cellStyle name="Input 10 3 3 2 3" xfId="36222"/>
    <cellStyle name="Input 10 3 3 3" xfId="15132"/>
    <cellStyle name="Input 10 3 3 3 2" xfId="26902"/>
    <cellStyle name="Input 10 3 3 3 2 2" xfId="46728"/>
    <cellStyle name="Input 10 3 3 3 3" xfId="37182"/>
    <cellStyle name="Input 10 3 3 4" xfId="16084"/>
    <cellStyle name="Input 10 3 3 4 2" xfId="27830"/>
    <cellStyle name="Input 10 3 3 4 2 2" xfId="47656"/>
    <cellStyle name="Input 10 3 3 4 3" xfId="38134"/>
    <cellStyle name="Input 10 3 3 5" xfId="16958"/>
    <cellStyle name="Input 10 3 3 5 2" xfId="28704"/>
    <cellStyle name="Input 10 3 3 5 2 2" xfId="48530"/>
    <cellStyle name="Input 10 3 3 5 3" xfId="39008"/>
    <cellStyle name="Input 10 3 3 6" xfId="17823"/>
    <cellStyle name="Input 10 3 3 6 2" xfId="29543"/>
    <cellStyle name="Input 10 3 3 6 2 2" xfId="49369"/>
    <cellStyle name="Input 10 3 3 6 3" xfId="39873"/>
    <cellStyle name="Input 10 3 3 7" xfId="18599"/>
    <cellStyle name="Input 10 3 3 7 2" xfId="30319"/>
    <cellStyle name="Input 10 3 3 7 2 2" xfId="50145"/>
    <cellStyle name="Input 10 3 3 7 3" xfId="40649"/>
    <cellStyle name="Input 10 3 3 8" xfId="19356"/>
    <cellStyle name="Input 10 3 3 8 2" xfId="41406"/>
    <cellStyle name="Input 10 3 3 9" xfId="31831"/>
    <cellStyle name="Input 10 3 4" xfId="12490"/>
    <cellStyle name="Input 10 3 4 2" xfId="24305"/>
    <cellStyle name="Input 10 3 4 2 2" xfId="44132"/>
    <cellStyle name="Input 10 3 4 3" xfId="34541"/>
    <cellStyle name="Input 10 3 5" xfId="10698"/>
    <cellStyle name="Input 10 3 5 2" xfId="22569"/>
    <cellStyle name="Input 10 3 5 2 2" xfId="42400"/>
    <cellStyle name="Input 10 3 5 3" xfId="32753"/>
    <cellStyle name="Input 10 3 6" xfId="13795"/>
    <cellStyle name="Input 10 3 6 2" xfId="25570"/>
    <cellStyle name="Input 10 3 6 2 2" xfId="45396"/>
    <cellStyle name="Input 10 3 6 3" xfId="35845"/>
    <cellStyle name="Input 10 3 7" xfId="14773"/>
    <cellStyle name="Input 10 3 7 2" xfId="26543"/>
    <cellStyle name="Input 10 3 7 2 2" xfId="46369"/>
    <cellStyle name="Input 10 3 7 3" xfId="36823"/>
    <cellStyle name="Input 10 3 8" xfId="15726"/>
    <cellStyle name="Input 10 3 8 2" xfId="27480"/>
    <cellStyle name="Input 10 3 8 2 2" xfId="47306"/>
    <cellStyle name="Input 10 3 8 3" xfId="37776"/>
    <cellStyle name="Input 10 3 9" xfId="16625"/>
    <cellStyle name="Input 10 3 9 2" xfId="28371"/>
    <cellStyle name="Input 10 3 9 2 2" xfId="48197"/>
    <cellStyle name="Input 10 3 9 3" xfId="38675"/>
    <cellStyle name="Input 10 4" xfId="7980"/>
    <cellStyle name="Input 10 4 2" xfId="13004"/>
    <cellStyle name="Input 10 4 2 2" xfId="24799"/>
    <cellStyle name="Input 10 4 2 2 2" xfId="44626"/>
    <cellStyle name="Input 10 4 2 3" xfId="35055"/>
    <cellStyle name="Input 10 4 3" xfId="12175"/>
    <cellStyle name="Input 10 4 3 2" xfId="23999"/>
    <cellStyle name="Input 10 4 3 2 2" xfId="43826"/>
    <cellStyle name="Input 10 4 3 3" xfId="34226"/>
    <cellStyle name="Input 10 4 4" xfId="10976"/>
    <cellStyle name="Input 10 4 4 2" xfId="22846"/>
    <cellStyle name="Input 10 4 4 2 2" xfId="42677"/>
    <cellStyle name="Input 10 4 4 3" xfId="33031"/>
    <cellStyle name="Input 10 4 5" xfId="11762"/>
    <cellStyle name="Input 10 4 5 2" xfId="23609"/>
    <cellStyle name="Input 10 4 5 2 2" xfId="43437"/>
    <cellStyle name="Input 10 4 5 3" xfId="33814"/>
    <cellStyle name="Input 10 4 6" xfId="11315"/>
    <cellStyle name="Input 10 4 6 2" xfId="23183"/>
    <cellStyle name="Input 10 4 6 2 2" xfId="43013"/>
    <cellStyle name="Input 10 4 6 3" xfId="33369"/>
    <cellStyle name="Input 10 4 7" xfId="12706"/>
    <cellStyle name="Input 10 4 7 2" xfId="24518"/>
    <cellStyle name="Input 10 4 7 2 2" xfId="44345"/>
    <cellStyle name="Input 10 4 7 3" xfId="34757"/>
    <cellStyle name="Input 10 4 8" xfId="10500"/>
    <cellStyle name="Input 10 4 8 2" xfId="32555"/>
    <cellStyle name="Input 10 4 9" xfId="31142"/>
    <cellStyle name="Input 10 5" xfId="7979"/>
    <cellStyle name="Input 10 5 2" xfId="13003"/>
    <cellStyle name="Input 10 5 2 2" xfId="24798"/>
    <cellStyle name="Input 10 5 2 2 2" xfId="44625"/>
    <cellStyle name="Input 10 5 2 3" xfId="35054"/>
    <cellStyle name="Input 10 5 3" xfId="10289"/>
    <cellStyle name="Input 10 5 3 2" xfId="22163"/>
    <cellStyle name="Input 10 5 3 2 2" xfId="41994"/>
    <cellStyle name="Input 10 5 3 3" xfId="32344"/>
    <cellStyle name="Input 10 5 4" xfId="13851"/>
    <cellStyle name="Input 10 5 4 2" xfId="25626"/>
    <cellStyle name="Input 10 5 4 2 2" xfId="45452"/>
    <cellStyle name="Input 10 5 4 3" xfId="35901"/>
    <cellStyle name="Input 10 5 5" xfId="14819"/>
    <cellStyle name="Input 10 5 5 2" xfId="26589"/>
    <cellStyle name="Input 10 5 5 2 2" xfId="46415"/>
    <cellStyle name="Input 10 5 5 3" xfId="36869"/>
    <cellStyle name="Input 10 5 6" xfId="15771"/>
    <cellStyle name="Input 10 5 6 2" xfId="27521"/>
    <cellStyle name="Input 10 5 6 2 2" xfId="47347"/>
    <cellStyle name="Input 10 5 6 3" xfId="37821"/>
    <cellStyle name="Input 10 5 7" xfId="16656"/>
    <cellStyle name="Input 10 5 7 2" xfId="28402"/>
    <cellStyle name="Input 10 5 7 2 2" xfId="48228"/>
    <cellStyle name="Input 10 5 7 3" xfId="38706"/>
    <cellStyle name="Input 10 5 8" xfId="17524"/>
    <cellStyle name="Input 10 5 8 2" xfId="39574"/>
    <cellStyle name="Input 10 5 9" xfId="31141"/>
    <cellStyle name="Input 10 6" xfId="11515"/>
    <cellStyle name="Input 10 6 2" xfId="23376"/>
    <cellStyle name="Input 10 6 2 2" xfId="43205"/>
    <cellStyle name="Input 10 6 3" xfId="33568"/>
    <cellStyle name="Input 10 7" xfId="11514"/>
    <cellStyle name="Input 10 7 2" xfId="23375"/>
    <cellStyle name="Input 10 7 2 2" xfId="43204"/>
    <cellStyle name="Input 10 7 3" xfId="33567"/>
    <cellStyle name="Input 10 8" xfId="11528"/>
    <cellStyle name="Input 10 8 2" xfId="23389"/>
    <cellStyle name="Input 10 8 2 2" xfId="43218"/>
    <cellStyle name="Input 10 8 3" xfId="33581"/>
    <cellStyle name="Input 10 9" xfId="11501"/>
    <cellStyle name="Input 10 9 2" xfId="23362"/>
    <cellStyle name="Input 10 9 2 2" xfId="43191"/>
    <cellStyle name="Input 10 9 3" xfId="33554"/>
    <cellStyle name="Input 11" xfId="5277"/>
    <cellStyle name="Input 11 10" xfId="11780"/>
    <cellStyle name="Input 11 10 2" xfId="23627"/>
    <cellStyle name="Input 11 10 2 2" xfId="43455"/>
    <cellStyle name="Input 11 10 3" xfId="33832"/>
    <cellStyle name="Input 11 11" xfId="11297"/>
    <cellStyle name="Input 11 11 2" xfId="23165"/>
    <cellStyle name="Input 11 11 2 2" xfId="42995"/>
    <cellStyle name="Input 11 11 3" xfId="33351"/>
    <cellStyle name="Input 11 12" xfId="12209"/>
    <cellStyle name="Input 11 12 2" xfId="24033"/>
    <cellStyle name="Input 11 12 2 2" xfId="43860"/>
    <cellStyle name="Input 11 12 3" xfId="34260"/>
    <cellStyle name="Input 11 13" xfId="30577"/>
    <cellStyle name="Input 11 2" xfId="7013"/>
    <cellStyle name="Input 11 2 10" xfId="10906"/>
    <cellStyle name="Input 11 2 10 2" xfId="22777"/>
    <cellStyle name="Input 11 2 10 2 2" xfId="42608"/>
    <cellStyle name="Input 11 2 10 3" xfId="32961"/>
    <cellStyle name="Input 11 2 11" xfId="13064"/>
    <cellStyle name="Input 11 2 11 2" xfId="24857"/>
    <cellStyle name="Input 11 2 11 2 2" xfId="44683"/>
    <cellStyle name="Input 11 2 11 3" xfId="35114"/>
    <cellStyle name="Input 11 2 12" xfId="30765"/>
    <cellStyle name="Input 11 2 2" xfId="7397"/>
    <cellStyle name="Input 11 2 2 10" xfId="13183"/>
    <cellStyle name="Input 11 2 2 10 2" xfId="24974"/>
    <cellStyle name="Input 11 2 2 10 2 2" xfId="44800"/>
    <cellStyle name="Input 11 2 2 10 3" xfId="35233"/>
    <cellStyle name="Input 11 2 2 11" xfId="30997"/>
    <cellStyle name="Input 11 2 2 2" xfId="9040"/>
    <cellStyle name="Input 11 2 2 2 2" xfId="13692"/>
    <cellStyle name="Input 11 2 2 2 2 2" xfId="25474"/>
    <cellStyle name="Input 11 2 2 2 2 2 2" xfId="45300"/>
    <cellStyle name="Input 11 2 2 2 2 3" xfId="35742"/>
    <cellStyle name="Input 11 2 2 2 3" xfId="14696"/>
    <cellStyle name="Input 11 2 2 2 3 2" xfId="26467"/>
    <cellStyle name="Input 11 2 2 2 3 2 2" xfId="46293"/>
    <cellStyle name="Input 11 2 2 2 3 3" xfId="36746"/>
    <cellStyle name="Input 11 2 2 2 4" xfId="15654"/>
    <cellStyle name="Input 11 2 2 2 4 2" xfId="27413"/>
    <cellStyle name="Input 11 2 2 2 4 2 2" xfId="47239"/>
    <cellStyle name="Input 11 2 2 2 4 3" xfId="37704"/>
    <cellStyle name="Input 11 2 2 2 5" xfId="16579"/>
    <cellStyle name="Input 11 2 2 2 5 2" xfId="28325"/>
    <cellStyle name="Input 11 2 2 2 5 2 2" xfId="48151"/>
    <cellStyle name="Input 11 2 2 2 5 3" xfId="38629"/>
    <cellStyle name="Input 11 2 2 2 6" xfId="17450"/>
    <cellStyle name="Input 11 2 2 2 6 2" xfId="29192"/>
    <cellStyle name="Input 11 2 2 2 6 2 2" xfId="49018"/>
    <cellStyle name="Input 11 2 2 2 6 3" xfId="39500"/>
    <cellStyle name="Input 11 2 2 2 7" xfId="18296"/>
    <cellStyle name="Input 11 2 2 2 7 2" xfId="30016"/>
    <cellStyle name="Input 11 2 2 2 7 2 2" xfId="49842"/>
    <cellStyle name="Input 11 2 2 2 7 3" xfId="40346"/>
    <cellStyle name="Input 11 2 2 2 8" xfId="19056"/>
    <cellStyle name="Input 11 2 2 2 8 2" xfId="41106"/>
    <cellStyle name="Input 11 2 2 2 9" xfId="31531"/>
    <cellStyle name="Input 11 2 2 3" xfId="9882"/>
    <cellStyle name="Input 11 2 2 3 2" xfId="14287"/>
    <cellStyle name="Input 11 2 2 3 2 2" xfId="26059"/>
    <cellStyle name="Input 11 2 2 3 2 2 2" xfId="45885"/>
    <cellStyle name="Input 11 2 2 3 2 3" xfId="36337"/>
    <cellStyle name="Input 11 2 2 3 3" xfId="15247"/>
    <cellStyle name="Input 11 2 2 3 3 2" xfId="27017"/>
    <cellStyle name="Input 11 2 2 3 3 2 2" xfId="46843"/>
    <cellStyle name="Input 11 2 2 3 3 3" xfId="37297"/>
    <cellStyle name="Input 11 2 2 3 4" xfId="16199"/>
    <cellStyle name="Input 11 2 2 3 4 2" xfId="27945"/>
    <cellStyle name="Input 11 2 2 3 4 2 2" xfId="47771"/>
    <cellStyle name="Input 11 2 2 3 4 3" xfId="38249"/>
    <cellStyle name="Input 11 2 2 3 5" xfId="17073"/>
    <cellStyle name="Input 11 2 2 3 5 2" xfId="28819"/>
    <cellStyle name="Input 11 2 2 3 5 2 2" xfId="48645"/>
    <cellStyle name="Input 11 2 2 3 5 3" xfId="39123"/>
    <cellStyle name="Input 11 2 2 3 6" xfId="17938"/>
    <cellStyle name="Input 11 2 2 3 6 2" xfId="29658"/>
    <cellStyle name="Input 11 2 2 3 6 2 2" xfId="49484"/>
    <cellStyle name="Input 11 2 2 3 6 3" xfId="39988"/>
    <cellStyle name="Input 11 2 2 3 7" xfId="18714"/>
    <cellStyle name="Input 11 2 2 3 7 2" xfId="30434"/>
    <cellStyle name="Input 11 2 2 3 7 2 2" xfId="50260"/>
    <cellStyle name="Input 11 2 2 3 7 3" xfId="40764"/>
    <cellStyle name="Input 11 2 2 3 8" xfId="19471"/>
    <cellStyle name="Input 11 2 2 3 8 2" xfId="41521"/>
    <cellStyle name="Input 11 2 2 3 9" xfId="31946"/>
    <cellStyle name="Input 11 2 2 4" xfId="12664"/>
    <cellStyle name="Input 11 2 2 4 2" xfId="24477"/>
    <cellStyle name="Input 11 2 2 4 2 2" xfId="44304"/>
    <cellStyle name="Input 11 2 2 4 3" xfId="34715"/>
    <cellStyle name="Input 11 2 2 5" xfId="10535"/>
    <cellStyle name="Input 11 2 2 5 2" xfId="22406"/>
    <cellStyle name="Input 11 2 2 5 2 2" xfId="42237"/>
    <cellStyle name="Input 11 2 2 5 3" xfId="32590"/>
    <cellStyle name="Input 11 2 2 6" xfId="12276"/>
    <cellStyle name="Input 11 2 2 6 2" xfId="24096"/>
    <cellStyle name="Input 11 2 2 6 2 2" xfId="43923"/>
    <cellStyle name="Input 11 2 2 6 3" xfId="34327"/>
    <cellStyle name="Input 11 2 2 7" xfId="10894"/>
    <cellStyle name="Input 11 2 2 7 2" xfId="22765"/>
    <cellStyle name="Input 11 2 2 7 2 2" xfId="42596"/>
    <cellStyle name="Input 11 2 2 7 3" xfId="32949"/>
    <cellStyle name="Input 11 2 2 8" xfId="11821"/>
    <cellStyle name="Input 11 2 2 8 2" xfId="23663"/>
    <cellStyle name="Input 11 2 2 8 2 2" xfId="43491"/>
    <cellStyle name="Input 11 2 2 8 3" xfId="33873"/>
    <cellStyle name="Input 11 2 2 9" xfId="11276"/>
    <cellStyle name="Input 11 2 2 9 2" xfId="23144"/>
    <cellStyle name="Input 11 2 2 9 2 2" xfId="42974"/>
    <cellStyle name="Input 11 2 2 9 3" xfId="33330"/>
    <cellStyle name="Input 11 2 3" xfId="8658"/>
    <cellStyle name="Input 11 2 3 2" xfId="13400"/>
    <cellStyle name="Input 11 2 3 2 2" xfId="25185"/>
    <cellStyle name="Input 11 2 3 2 2 2" xfId="45011"/>
    <cellStyle name="Input 11 2 3 2 3" xfId="35450"/>
    <cellStyle name="Input 11 2 3 3" xfId="14420"/>
    <cellStyle name="Input 11 2 3 3 2" xfId="26192"/>
    <cellStyle name="Input 11 2 3 3 2 2" xfId="46018"/>
    <cellStyle name="Input 11 2 3 3 3" xfId="36470"/>
    <cellStyle name="Input 11 2 3 4" xfId="15380"/>
    <cellStyle name="Input 11 2 3 4 2" xfId="27148"/>
    <cellStyle name="Input 11 2 3 4 2 2" xfId="46974"/>
    <cellStyle name="Input 11 2 3 4 3" xfId="37430"/>
    <cellStyle name="Input 11 2 3 5" xfId="16329"/>
    <cellStyle name="Input 11 2 3 5 2" xfId="28075"/>
    <cellStyle name="Input 11 2 3 5 2 2" xfId="47901"/>
    <cellStyle name="Input 11 2 3 5 3" xfId="38379"/>
    <cellStyle name="Input 11 2 3 6" xfId="17202"/>
    <cellStyle name="Input 11 2 3 6 2" xfId="28948"/>
    <cellStyle name="Input 11 2 3 6 2 2" xfId="48774"/>
    <cellStyle name="Input 11 2 3 6 3" xfId="39252"/>
    <cellStyle name="Input 11 2 3 7" xfId="18067"/>
    <cellStyle name="Input 11 2 3 7 2" xfId="29787"/>
    <cellStyle name="Input 11 2 3 7 2 2" xfId="49613"/>
    <cellStyle name="Input 11 2 3 7 3" xfId="40117"/>
    <cellStyle name="Input 11 2 3 8" xfId="18843"/>
    <cellStyle name="Input 11 2 3 8 2" xfId="40893"/>
    <cellStyle name="Input 11 2 3 9" xfId="31299"/>
    <cellStyle name="Input 11 2 4" xfId="9669"/>
    <cellStyle name="Input 11 2 4 2" xfId="14074"/>
    <cellStyle name="Input 11 2 4 2 2" xfId="25846"/>
    <cellStyle name="Input 11 2 4 2 2 2" xfId="45672"/>
    <cellStyle name="Input 11 2 4 2 3" xfId="36124"/>
    <cellStyle name="Input 11 2 4 3" xfId="15034"/>
    <cellStyle name="Input 11 2 4 3 2" xfId="26804"/>
    <cellStyle name="Input 11 2 4 3 2 2" xfId="46630"/>
    <cellStyle name="Input 11 2 4 3 3" xfId="37084"/>
    <cellStyle name="Input 11 2 4 4" xfId="15986"/>
    <cellStyle name="Input 11 2 4 4 2" xfId="27732"/>
    <cellStyle name="Input 11 2 4 4 2 2" xfId="47558"/>
    <cellStyle name="Input 11 2 4 4 3" xfId="38036"/>
    <cellStyle name="Input 11 2 4 5" xfId="16860"/>
    <cellStyle name="Input 11 2 4 5 2" xfId="28606"/>
    <cellStyle name="Input 11 2 4 5 2 2" xfId="48432"/>
    <cellStyle name="Input 11 2 4 5 3" xfId="38910"/>
    <cellStyle name="Input 11 2 4 6" xfId="17725"/>
    <cellStyle name="Input 11 2 4 6 2" xfId="29445"/>
    <cellStyle name="Input 11 2 4 6 2 2" xfId="49271"/>
    <cellStyle name="Input 11 2 4 6 3" xfId="39775"/>
    <cellStyle name="Input 11 2 4 7" xfId="18501"/>
    <cellStyle name="Input 11 2 4 7 2" xfId="30221"/>
    <cellStyle name="Input 11 2 4 7 2 2" xfId="50047"/>
    <cellStyle name="Input 11 2 4 7 3" xfId="40551"/>
    <cellStyle name="Input 11 2 4 8" xfId="19258"/>
    <cellStyle name="Input 11 2 4 8 2" xfId="41308"/>
    <cellStyle name="Input 11 2 4 9" xfId="31733"/>
    <cellStyle name="Input 11 2 5" xfId="12371"/>
    <cellStyle name="Input 11 2 5 2" xfId="24187"/>
    <cellStyle name="Input 11 2 5 2 2" xfId="44014"/>
    <cellStyle name="Input 11 2 5 3" xfId="34422"/>
    <cellStyle name="Input 11 2 6" xfId="10812"/>
    <cellStyle name="Input 11 2 6 2" xfId="22683"/>
    <cellStyle name="Input 11 2 6 2 2" xfId="42514"/>
    <cellStyle name="Input 11 2 6 3" xfId="32867"/>
    <cellStyle name="Input 11 2 7" xfId="12526"/>
    <cellStyle name="Input 11 2 7 2" xfId="24341"/>
    <cellStyle name="Input 11 2 7 2 2" xfId="44168"/>
    <cellStyle name="Input 11 2 7 3" xfId="34577"/>
    <cellStyle name="Input 11 2 8" xfId="10666"/>
    <cellStyle name="Input 11 2 8 2" xfId="22537"/>
    <cellStyle name="Input 11 2 8 2 2" xfId="42368"/>
    <cellStyle name="Input 11 2 8 3" xfId="32721"/>
    <cellStyle name="Input 11 2 9" xfId="12264"/>
    <cellStyle name="Input 11 2 9 2" xfId="24084"/>
    <cellStyle name="Input 11 2 9 2 2" xfId="43911"/>
    <cellStyle name="Input 11 2 9 3" xfId="34315"/>
    <cellStyle name="Input 11 3" xfId="7156"/>
    <cellStyle name="Input 11 3 10" xfId="12746"/>
    <cellStyle name="Input 11 3 10 2" xfId="24554"/>
    <cellStyle name="Input 11 3 10 2 2" xfId="44381"/>
    <cellStyle name="Input 11 3 10 3" xfId="34797"/>
    <cellStyle name="Input 11 3 11" xfId="30877"/>
    <cellStyle name="Input 11 3 2" xfId="8799"/>
    <cellStyle name="Input 11 3 2 2" xfId="13520"/>
    <cellStyle name="Input 11 3 2 2 2" xfId="25302"/>
    <cellStyle name="Input 11 3 2 2 2 2" xfId="45128"/>
    <cellStyle name="Input 11 3 2 2 3" xfId="35570"/>
    <cellStyle name="Input 11 3 2 3" xfId="14534"/>
    <cellStyle name="Input 11 3 2 3 2" xfId="26305"/>
    <cellStyle name="Input 11 3 2 3 2 2" xfId="46131"/>
    <cellStyle name="Input 11 3 2 3 3" xfId="36584"/>
    <cellStyle name="Input 11 3 2 4" xfId="15492"/>
    <cellStyle name="Input 11 3 2 4 2" xfId="27260"/>
    <cellStyle name="Input 11 3 2 4 2 2" xfId="47086"/>
    <cellStyle name="Input 11 3 2 4 3" xfId="37542"/>
    <cellStyle name="Input 11 3 2 5" xfId="16436"/>
    <cellStyle name="Input 11 3 2 5 2" xfId="28182"/>
    <cellStyle name="Input 11 3 2 5 2 2" xfId="48008"/>
    <cellStyle name="Input 11 3 2 5 3" xfId="38486"/>
    <cellStyle name="Input 11 3 2 6" xfId="17309"/>
    <cellStyle name="Input 11 3 2 6 2" xfId="29055"/>
    <cellStyle name="Input 11 3 2 6 2 2" xfId="48881"/>
    <cellStyle name="Input 11 3 2 6 3" xfId="39359"/>
    <cellStyle name="Input 11 3 2 7" xfId="18174"/>
    <cellStyle name="Input 11 3 2 7 2" xfId="29894"/>
    <cellStyle name="Input 11 3 2 7 2 2" xfId="49720"/>
    <cellStyle name="Input 11 3 2 7 3" xfId="40224"/>
    <cellStyle name="Input 11 3 2 8" xfId="18942"/>
    <cellStyle name="Input 11 3 2 8 2" xfId="40992"/>
    <cellStyle name="Input 11 3 2 9" xfId="31411"/>
    <cellStyle name="Input 11 3 3" xfId="9768"/>
    <cellStyle name="Input 11 3 3 2" xfId="14173"/>
    <cellStyle name="Input 11 3 3 2 2" xfId="25945"/>
    <cellStyle name="Input 11 3 3 2 2 2" xfId="45771"/>
    <cellStyle name="Input 11 3 3 2 3" xfId="36223"/>
    <cellStyle name="Input 11 3 3 3" xfId="15133"/>
    <cellStyle name="Input 11 3 3 3 2" xfId="26903"/>
    <cellStyle name="Input 11 3 3 3 2 2" xfId="46729"/>
    <cellStyle name="Input 11 3 3 3 3" xfId="37183"/>
    <cellStyle name="Input 11 3 3 4" xfId="16085"/>
    <cellStyle name="Input 11 3 3 4 2" xfId="27831"/>
    <cellStyle name="Input 11 3 3 4 2 2" xfId="47657"/>
    <cellStyle name="Input 11 3 3 4 3" xfId="38135"/>
    <cellStyle name="Input 11 3 3 5" xfId="16959"/>
    <cellStyle name="Input 11 3 3 5 2" xfId="28705"/>
    <cellStyle name="Input 11 3 3 5 2 2" xfId="48531"/>
    <cellStyle name="Input 11 3 3 5 3" xfId="39009"/>
    <cellStyle name="Input 11 3 3 6" xfId="17824"/>
    <cellStyle name="Input 11 3 3 6 2" xfId="29544"/>
    <cellStyle name="Input 11 3 3 6 2 2" xfId="49370"/>
    <cellStyle name="Input 11 3 3 6 3" xfId="39874"/>
    <cellStyle name="Input 11 3 3 7" xfId="18600"/>
    <cellStyle name="Input 11 3 3 7 2" xfId="30320"/>
    <cellStyle name="Input 11 3 3 7 2 2" xfId="50146"/>
    <cellStyle name="Input 11 3 3 7 3" xfId="40650"/>
    <cellStyle name="Input 11 3 3 8" xfId="19357"/>
    <cellStyle name="Input 11 3 3 8 2" xfId="41407"/>
    <cellStyle name="Input 11 3 3 9" xfId="31832"/>
    <cellStyle name="Input 11 3 4" xfId="12491"/>
    <cellStyle name="Input 11 3 4 2" xfId="24306"/>
    <cellStyle name="Input 11 3 4 2 2" xfId="44133"/>
    <cellStyle name="Input 11 3 4 3" xfId="34542"/>
    <cellStyle name="Input 11 3 5" xfId="10697"/>
    <cellStyle name="Input 11 3 5 2" xfId="22568"/>
    <cellStyle name="Input 11 3 5 2 2" xfId="42399"/>
    <cellStyle name="Input 11 3 5 3" xfId="32752"/>
    <cellStyle name="Input 11 3 6" xfId="13291"/>
    <cellStyle name="Input 11 3 6 2" xfId="25079"/>
    <cellStyle name="Input 11 3 6 2 2" xfId="44905"/>
    <cellStyle name="Input 11 3 6 3" xfId="35341"/>
    <cellStyle name="Input 11 3 7" xfId="10054"/>
    <cellStyle name="Input 11 3 7 2" xfId="21929"/>
    <cellStyle name="Input 11 3 7 2 2" xfId="41761"/>
    <cellStyle name="Input 11 3 7 3" xfId="32110"/>
    <cellStyle name="Input 11 3 8" xfId="12326"/>
    <cellStyle name="Input 11 3 8 2" xfId="24142"/>
    <cellStyle name="Input 11 3 8 2 2" xfId="43969"/>
    <cellStyle name="Input 11 3 8 3" xfId="34377"/>
    <cellStyle name="Input 11 3 9" xfId="10855"/>
    <cellStyle name="Input 11 3 9 2" xfId="22726"/>
    <cellStyle name="Input 11 3 9 2 2" xfId="42557"/>
    <cellStyle name="Input 11 3 9 3" xfId="32910"/>
    <cellStyle name="Input 11 4" xfId="7981"/>
    <cellStyle name="Input 11 4 2" xfId="13005"/>
    <cellStyle name="Input 11 4 2 2" xfId="24800"/>
    <cellStyle name="Input 11 4 2 2 2" xfId="44627"/>
    <cellStyle name="Input 11 4 2 3" xfId="35056"/>
    <cellStyle name="Input 11 4 3" xfId="10288"/>
    <cellStyle name="Input 11 4 3 2" xfId="22162"/>
    <cellStyle name="Input 11 4 3 2 2" xfId="41993"/>
    <cellStyle name="Input 11 4 3 3" xfId="32343"/>
    <cellStyle name="Input 11 4 4" xfId="13327"/>
    <cellStyle name="Input 11 4 4 2" xfId="25114"/>
    <cellStyle name="Input 11 4 4 2 2" xfId="44940"/>
    <cellStyle name="Input 11 4 4 3" xfId="35377"/>
    <cellStyle name="Input 11 4 5" xfId="10026"/>
    <cellStyle name="Input 11 4 5 2" xfId="21901"/>
    <cellStyle name="Input 11 4 5 2 2" xfId="41733"/>
    <cellStyle name="Input 11 4 5 3" xfId="32082"/>
    <cellStyle name="Input 11 4 6" xfId="13223"/>
    <cellStyle name="Input 11 4 6 2" xfId="25014"/>
    <cellStyle name="Input 11 4 6 2 2" xfId="44840"/>
    <cellStyle name="Input 11 4 6 3" xfId="35273"/>
    <cellStyle name="Input 11 4 7" xfId="10101"/>
    <cellStyle name="Input 11 4 7 2" xfId="21976"/>
    <cellStyle name="Input 11 4 7 2 2" xfId="41808"/>
    <cellStyle name="Input 11 4 7 3" xfId="32157"/>
    <cellStyle name="Input 11 4 8" xfId="12863"/>
    <cellStyle name="Input 11 4 8 2" xfId="34914"/>
    <cellStyle name="Input 11 4 9" xfId="31143"/>
    <cellStyle name="Input 11 5" xfId="7978"/>
    <cellStyle name="Input 11 5 2" xfId="13002"/>
    <cellStyle name="Input 11 5 2 2" xfId="24797"/>
    <cellStyle name="Input 11 5 2 2 2" xfId="44624"/>
    <cellStyle name="Input 11 5 2 3" xfId="35053"/>
    <cellStyle name="Input 11 5 3" xfId="10290"/>
    <cellStyle name="Input 11 5 3 2" xfId="22164"/>
    <cellStyle name="Input 11 5 3 2 2" xfId="41995"/>
    <cellStyle name="Input 11 5 3 3" xfId="32345"/>
    <cellStyle name="Input 11 5 4" xfId="12831"/>
    <cellStyle name="Input 11 5 4 2" xfId="24635"/>
    <cellStyle name="Input 11 5 4 2 2" xfId="44462"/>
    <cellStyle name="Input 11 5 4 3" xfId="34882"/>
    <cellStyle name="Input 11 5 5" xfId="10404"/>
    <cellStyle name="Input 11 5 5 2" xfId="22278"/>
    <cellStyle name="Input 11 5 5 2 2" xfId="42109"/>
    <cellStyle name="Input 11 5 5 3" xfId="32459"/>
    <cellStyle name="Input 11 5 6" xfId="12546"/>
    <cellStyle name="Input 11 5 6 2" xfId="24360"/>
    <cellStyle name="Input 11 5 6 2 2" xfId="44187"/>
    <cellStyle name="Input 11 5 6 3" xfId="34597"/>
    <cellStyle name="Input 11 5 7" xfId="10649"/>
    <cellStyle name="Input 11 5 7 2" xfId="22520"/>
    <cellStyle name="Input 11 5 7 2 2" xfId="42351"/>
    <cellStyle name="Input 11 5 7 3" xfId="32704"/>
    <cellStyle name="Input 11 5 8" xfId="11856"/>
    <cellStyle name="Input 11 5 8 2" xfId="33908"/>
    <cellStyle name="Input 11 5 9" xfId="31140"/>
    <cellStyle name="Input 11 6" xfId="11516"/>
    <cellStyle name="Input 11 6 2" xfId="23377"/>
    <cellStyle name="Input 11 6 2 2" xfId="43206"/>
    <cellStyle name="Input 11 6 3" xfId="33569"/>
    <cellStyle name="Input 11 7" xfId="11513"/>
    <cellStyle name="Input 11 7 2" xfId="23374"/>
    <cellStyle name="Input 11 7 2 2" xfId="43203"/>
    <cellStyle name="Input 11 7 3" xfId="33566"/>
    <cellStyle name="Input 11 8" xfId="12196"/>
    <cellStyle name="Input 11 8 2" xfId="24020"/>
    <cellStyle name="Input 11 8 2 2" xfId="43847"/>
    <cellStyle name="Input 11 8 3" xfId="34247"/>
    <cellStyle name="Input 11 9" xfId="10956"/>
    <cellStyle name="Input 11 9 2" xfId="22826"/>
    <cellStyle name="Input 11 9 2 2" xfId="42657"/>
    <cellStyle name="Input 11 9 3" xfId="33011"/>
    <cellStyle name="Input 12" xfId="5278"/>
    <cellStyle name="Input 12 10" xfId="11555"/>
    <cellStyle name="Input 12 10 2" xfId="23416"/>
    <cellStyle name="Input 12 10 2 2" xfId="43245"/>
    <cellStyle name="Input 12 10 3" xfId="33608"/>
    <cellStyle name="Input 12 11" xfId="11474"/>
    <cellStyle name="Input 12 11 2" xfId="23335"/>
    <cellStyle name="Input 12 11 2 2" xfId="43164"/>
    <cellStyle name="Input 12 11 3" xfId="33527"/>
    <cellStyle name="Input 12 12" xfId="11574"/>
    <cellStyle name="Input 12 12 2" xfId="23435"/>
    <cellStyle name="Input 12 12 2 2" xfId="43264"/>
    <cellStyle name="Input 12 12 3" xfId="33627"/>
    <cellStyle name="Input 12 13" xfId="30578"/>
    <cellStyle name="Input 12 2" xfId="7012"/>
    <cellStyle name="Input 12 2 10" xfId="12181"/>
    <cellStyle name="Input 12 2 10 2" xfId="24005"/>
    <cellStyle name="Input 12 2 10 2 2" xfId="43832"/>
    <cellStyle name="Input 12 2 10 3" xfId="34232"/>
    <cellStyle name="Input 12 2 11" xfId="10970"/>
    <cellStyle name="Input 12 2 11 2" xfId="22840"/>
    <cellStyle name="Input 12 2 11 2 2" xfId="42671"/>
    <cellStyle name="Input 12 2 11 3" xfId="33025"/>
    <cellStyle name="Input 12 2 12" xfId="30764"/>
    <cellStyle name="Input 12 2 2" xfId="7398"/>
    <cellStyle name="Input 12 2 2 10" xfId="13549"/>
    <cellStyle name="Input 12 2 2 10 2" xfId="25331"/>
    <cellStyle name="Input 12 2 2 10 2 2" xfId="45157"/>
    <cellStyle name="Input 12 2 2 10 3" xfId="35599"/>
    <cellStyle name="Input 12 2 2 11" xfId="30998"/>
    <cellStyle name="Input 12 2 2 2" xfId="9041"/>
    <cellStyle name="Input 12 2 2 2 2" xfId="13693"/>
    <cellStyle name="Input 12 2 2 2 2 2" xfId="25475"/>
    <cellStyle name="Input 12 2 2 2 2 2 2" xfId="45301"/>
    <cellStyle name="Input 12 2 2 2 2 3" xfId="35743"/>
    <cellStyle name="Input 12 2 2 2 3" xfId="14697"/>
    <cellStyle name="Input 12 2 2 2 3 2" xfId="26468"/>
    <cellStyle name="Input 12 2 2 2 3 2 2" xfId="46294"/>
    <cellStyle name="Input 12 2 2 2 3 3" xfId="36747"/>
    <cellStyle name="Input 12 2 2 2 4" xfId="15655"/>
    <cellStyle name="Input 12 2 2 2 4 2" xfId="27414"/>
    <cellStyle name="Input 12 2 2 2 4 2 2" xfId="47240"/>
    <cellStyle name="Input 12 2 2 2 4 3" xfId="37705"/>
    <cellStyle name="Input 12 2 2 2 5" xfId="16580"/>
    <cellStyle name="Input 12 2 2 2 5 2" xfId="28326"/>
    <cellStyle name="Input 12 2 2 2 5 2 2" xfId="48152"/>
    <cellStyle name="Input 12 2 2 2 5 3" xfId="38630"/>
    <cellStyle name="Input 12 2 2 2 6" xfId="17451"/>
    <cellStyle name="Input 12 2 2 2 6 2" xfId="29193"/>
    <cellStyle name="Input 12 2 2 2 6 2 2" xfId="49019"/>
    <cellStyle name="Input 12 2 2 2 6 3" xfId="39501"/>
    <cellStyle name="Input 12 2 2 2 7" xfId="18297"/>
    <cellStyle name="Input 12 2 2 2 7 2" xfId="30017"/>
    <cellStyle name="Input 12 2 2 2 7 2 2" xfId="49843"/>
    <cellStyle name="Input 12 2 2 2 7 3" xfId="40347"/>
    <cellStyle name="Input 12 2 2 2 8" xfId="19057"/>
    <cellStyle name="Input 12 2 2 2 8 2" xfId="41107"/>
    <cellStyle name="Input 12 2 2 2 9" xfId="31532"/>
    <cellStyle name="Input 12 2 2 3" xfId="9883"/>
    <cellStyle name="Input 12 2 2 3 2" xfId="14288"/>
    <cellStyle name="Input 12 2 2 3 2 2" xfId="26060"/>
    <cellStyle name="Input 12 2 2 3 2 2 2" xfId="45886"/>
    <cellStyle name="Input 12 2 2 3 2 3" xfId="36338"/>
    <cellStyle name="Input 12 2 2 3 3" xfId="15248"/>
    <cellStyle name="Input 12 2 2 3 3 2" xfId="27018"/>
    <cellStyle name="Input 12 2 2 3 3 2 2" xfId="46844"/>
    <cellStyle name="Input 12 2 2 3 3 3" xfId="37298"/>
    <cellStyle name="Input 12 2 2 3 4" xfId="16200"/>
    <cellStyle name="Input 12 2 2 3 4 2" xfId="27946"/>
    <cellStyle name="Input 12 2 2 3 4 2 2" xfId="47772"/>
    <cellStyle name="Input 12 2 2 3 4 3" xfId="38250"/>
    <cellStyle name="Input 12 2 2 3 5" xfId="17074"/>
    <cellStyle name="Input 12 2 2 3 5 2" xfId="28820"/>
    <cellStyle name="Input 12 2 2 3 5 2 2" xfId="48646"/>
    <cellStyle name="Input 12 2 2 3 5 3" xfId="39124"/>
    <cellStyle name="Input 12 2 2 3 6" xfId="17939"/>
    <cellStyle name="Input 12 2 2 3 6 2" xfId="29659"/>
    <cellStyle name="Input 12 2 2 3 6 2 2" xfId="49485"/>
    <cellStyle name="Input 12 2 2 3 6 3" xfId="39989"/>
    <cellStyle name="Input 12 2 2 3 7" xfId="18715"/>
    <cellStyle name="Input 12 2 2 3 7 2" xfId="30435"/>
    <cellStyle name="Input 12 2 2 3 7 2 2" xfId="50261"/>
    <cellStyle name="Input 12 2 2 3 7 3" xfId="40765"/>
    <cellStyle name="Input 12 2 2 3 8" xfId="19472"/>
    <cellStyle name="Input 12 2 2 3 8 2" xfId="41522"/>
    <cellStyle name="Input 12 2 2 3 9" xfId="31947"/>
    <cellStyle name="Input 12 2 2 4" xfId="12665"/>
    <cellStyle name="Input 12 2 2 4 2" xfId="24478"/>
    <cellStyle name="Input 12 2 2 4 2 2" xfId="44305"/>
    <cellStyle name="Input 12 2 2 4 3" xfId="34716"/>
    <cellStyle name="Input 12 2 2 5" xfId="10534"/>
    <cellStyle name="Input 12 2 2 5 2" xfId="22405"/>
    <cellStyle name="Input 12 2 2 5 2 2" xfId="42236"/>
    <cellStyle name="Input 12 2 2 5 3" xfId="32589"/>
    <cellStyle name="Input 12 2 2 6" xfId="12800"/>
    <cellStyle name="Input 12 2 2 6 2" xfId="24604"/>
    <cellStyle name="Input 12 2 2 6 2 2" xfId="44431"/>
    <cellStyle name="Input 12 2 2 6 3" xfId="34851"/>
    <cellStyle name="Input 12 2 2 7" xfId="10429"/>
    <cellStyle name="Input 12 2 2 7 2" xfId="22303"/>
    <cellStyle name="Input 12 2 2 7 2 2" xfId="42134"/>
    <cellStyle name="Input 12 2 2 7 3" xfId="32484"/>
    <cellStyle name="Input 12 2 2 8" xfId="11926"/>
    <cellStyle name="Input 12 2 2 8 2" xfId="23756"/>
    <cellStyle name="Input 12 2 2 8 2 2" xfId="43584"/>
    <cellStyle name="Input 12 2 2 8 3" xfId="33978"/>
    <cellStyle name="Input 12 2 2 9" xfId="11191"/>
    <cellStyle name="Input 12 2 2 9 2" xfId="23059"/>
    <cellStyle name="Input 12 2 2 9 2 2" xfId="42889"/>
    <cellStyle name="Input 12 2 2 9 3" xfId="33245"/>
    <cellStyle name="Input 12 2 3" xfId="8657"/>
    <cellStyle name="Input 12 2 3 2" xfId="13399"/>
    <cellStyle name="Input 12 2 3 2 2" xfId="25184"/>
    <cellStyle name="Input 12 2 3 2 2 2" xfId="45010"/>
    <cellStyle name="Input 12 2 3 2 3" xfId="35449"/>
    <cellStyle name="Input 12 2 3 3" xfId="14419"/>
    <cellStyle name="Input 12 2 3 3 2" xfId="26191"/>
    <cellStyle name="Input 12 2 3 3 2 2" xfId="46017"/>
    <cellStyle name="Input 12 2 3 3 3" xfId="36469"/>
    <cellStyle name="Input 12 2 3 4" xfId="15379"/>
    <cellStyle name="Input 12 2 3 4 2" xfId="27147"/>
    <cellStyle name="Input 12 2 3 4 2 2" xfId="46973"/>
    <cellStyle name="Input 12 2 3 4 3" xfId="37429"/>
    <cellStyle name="Input 12 2 3 5" xfId="16328"/>
    <cellStyle name="Input 12 2 3 5 2" xfId="28074"/>
    <cellStyle name="Input 12 2 3 5 2 2" xfId="47900"/>
    <cellStyle name="Input 12 2 3 5 3" xfId="38378"/>
    <cellStyle name="Input 12 2 3 6" xfId="17201"/>
    <cellStyle name="Input 12 2 3 6 2" xfId="28947"/>
    <cellStyle name="Input 12 2 3 6 2 2" xfId="48773"/>
    <cellStyle name="Input 12 2 3 6 3" xfId="39251"/>
    <cellStyle name="Input 12 2 3 7" xfId="18066"/>
    <cellStyle name="Input 12 2 3 7 2" xfId="29786"/>
    <cellStyle name="Input 12 2 3 7 2 2" xfId="49612"/>
    <cellStyle name="Input 12 2 3 7 3" xfId="40116"/>
    <cellStyle name="Input 12 2 3 8" xfId="18842"/>
    <cellStyle name="Input 12 2 3 8 2" xfId="40892"/>
    <cellStyle name="Input 12 2 3 9" xfId="31298"/>
    <cellStyle name="Input 12 2 4" xfId="9668"/>
    <cellStyle name="Input 12 2 4 2" xfId="14073"/>
    <cellStyle name="Input 12 2 4 2 2" xfId="25845"/>
    <cellStyle name="Input 12 2 4 2 2 2" xfId="45671"/>
    <cellStyle name="Input 12 2 4 2 3" xfId="36123"/>
    <cellStyle name="Input 12 2 4 3" xfId="15033"/>
    <cellStyle name="Input 12 2 4 3 2" xfId="26803"/>
    <cellStyle name="Input 12 2 4 3 2 2" xfId="46629"/>
    <cellStyle name="Input 12 2 4 3 3" xfId="37083"/>
    <cellStyle name="Input 12 2 4 4" xfId="15985"/>
    <cellStyle name="Input 12 2 4 4 2" xfId="27731"/>
    <cellStyle name="Input 12 2 4 4 2 2" xfId="47557"/>
    <cellStyle name="Input 12 2 4 4 3" xfId="38035"/>
    <cellStyle name="Input 12 2 4 5" xfId="16859"/>
    <cellStyle name="Input 12 2 4 5 2" xfId="28605"/>
    <cellStyle name="Input 12 2 4 5 2 2" xfId="48431"/>
    <cellStyle name="Input 12 2 4 5 3" xfId="38909"/>
    <cellStyle name="Input 12 2 4 6" xfId="17724"/>
    <cellStyle name="Input 12 2 4 6 2" xfId="29444"/>
    <cellStyle name="Input 12 2 4 6 2 2" xfId="49270"/>
    <cellStyle name="Input 12 2 4 6 3" xfId="39774"/>
    <cellStyle name="Input 12 2 4 7" xfId="18500"/>
    <cellStyle name="Input 12 2 4 7 2" xfId="30220"/>
    <cellStyle name="Input 12 2 4 7 2 2" xfId="50046"/>
    <cellStyle name="Input 12 2 4 7 3" xfId="40550"/>
    <cellStyle name="Input 12 2 4 8" xfId="19257"/>
    <cellStyle name="Input 12 2 4 8 2" xfId="41307"/>
    <cellStyle name="Input 12 2 4 9" xfId="31732"/>
    <cellStyle name="Input 12 2 5" xfId="12370"/>
    <cellStyle name="Input 12 2 5 2" xfId="24186"/>
    <cellStyle name="Input 12 2 5 2 2" xfId="44013"/>
    <cellStyle name="Input 12 2 5 3" xfId="34421"/>
    <cellStyle name="Input 12 2 6" xfId="10813"/>
    <cellStyle name="Input 12 2 6 2" xfId="22684"/>
    <cellStyle name="Input 12 2 6 2 2" xfId="42515"/>
    <cellStyle name="Input 12 2 6 3" xfId="32868"/>
    <cellStyle name="Input 12 2 7" xfId="13191"/>
    <cellStyle name="Input 12 2 7 2" xfId="24982"/>
    <cellStyle name="Input 12 2 7 2 2" xfId="44808"/>
    <cellStyle name="Input 12 2 7 3" xfId="35241"/>
    <cellStyle name="Input 12 2 8" xfId="10127"/>
    <cellStyle name="Input 12 2 8 2" xfId="22002"/>
    <cellStyle name="Input 12 2 8 2 2" xfId="41834"/>
    <cellStyle name="Input 12 2 8 3" xfId="32183"/>
    <cellStyle name="Input 12 2 9" xfId="12856"/>
    <cellStyle name="Input 12 2 9 2" xfId="24657"/>
    <cellStyle name="Input 12 2 9 2 2" xfId="44484"/>
    <cellStyle name="Input 12 2 9 3" xfId="34907"/>
    <cellStyle name="Input 12 3" xfId="7157"/>
    <cellStyle name="Input 12 3 10" xfId="15696"/>
    <cellStyle name="Input 12 3 10 2" xfId="27451"/>
    <cellStyle name="Input 12 3 10 2 2" xfId="47277"/>
    <cellStyle name="Input 12 3 10 3" xfId="37746"/>
    <cellStyle name="Input 12 3 11" xfId="30878"/>
    <cellStyle name="Input 12 3 2" xfId="8800"/>
    <cellStyle name="Input 12 3 2 2" xfId="13521"/>
    <cellStyle name="Input 12 3 2 2 2" xfId="25303"/>
    <cellStyle name="Input 12 3 2 2 2 2" xfId="45129"/>
    <cellStyle name="Input 12 3 2 2 3" xfId="35571"/>
    <cellStyle name="Input 12 3 2 3" xfId="14535"/>
    <cellStyle name="Input 12 3 2 3 2" xfId="26306"/>
    <cellStyle name="Input 12 3 2 3 2 2" xfId="46132"/>
    <cellStyle name="Input 12 3 2 3 3" xfId="36585"/>
    <cellStyle name="Input 12 3 2 4" xfId="15493"/>
    <cellStyle name="Input 12 3 2 4 2" xfId="27261"/>
    <cellStyle name="Input 12 3 2 4 2 2" xfId="47087"/>
    <cellStyle name="Input 12 3 2 4 3" xfId="37543"/>
    <cellStyle name="Input 12 3 2 5" xfId="16437"/>
    <cellStyle name="Input 12 3 2 5 2" xfId="28183"/>
    <cellStyle name="Input 12 3 2 5 2 2" xfId="48009"/>
    <cellStyle name="Input 12 3 2 5 3" xfId="38487"/>
    <cellStyle name="Input 12 3 2 6" xfId="17310"/>
    <cellStyle name="Input 12 3 2 6 2" xfId="29056"/>
    <cellStyle name="Input 12 3 2 6 2 2" xfId="48882"/>
    <cellStyle name="Input 12 3 2 6 3" xfId="39360"/>
    <cellStyle name="Input 12 3 2 7" xfId="18175"/>
    <cellStyle name="Input 12 3 2 7 2" xfId="29895"/>
    <cellStyle name="Input 12 3 2 7 2 2" xfId="49721"/>
    <cellStyle name="Input 12 3 2 7 3" xfId="40225"/>
    <cellStyle name="Input 12 3 2 8" xfId="18943"/>
    <cellStyle name="Input 12 3 2 8 2" xfId="40993"/>
    <cellStyle name="Input 12 3 2 9" xfId="31412"/>
    <cellStyle name="Input 12 3 3" xfId="9769"/>
    <cellStyle name="Input 12 3 3 2" xfId="14174"/>
    <cellStyle name="Input 12 3 3 2 2" xfId="25946"/>
    <cellStyle name="Input 12 3 3 2 2 2" xfId="45772"/>
    <cellStyle name="Input 12 3 3 2 3" xfId="36224"/>
    <cellStyle name="Input 12 3 3 3" xfId="15134"/>
    <cellStyle name="Input 12 3 3 3 2" xfId="26904"/>
    <cellStyle name="Input 12 3 3 3 2 2" xfId="46730"/>
    <cellStyle name="Input 12 3 3 3 3" xfId="37184"/>
    <cellStyle name="Input 12 3 3 4" xfId="16086"/>
    <cellStyle name="Input 12 3 3 4 2" xfId="27832"/>
    <cellStyle name="Input 12 3 3 4 2 2" xfId="47658"/>
    <cellStyle name="Input 12 3 3 4 3" xfId="38136"/>
    <cellStyle name="Input 12 3 3 5" xfId="16960"/>
    <cellStyle name="Input 12 3 3 5 2" xfId="28706"/>
    <cellStyle name="Input 12 3 3 5 2 2" xfId="48532"/>
    <cellStyle name="Input 12 3 3 5 3" xfId="39010"/>
    <cellStyle name="Input 12 3 3 6" xfId="17825"/>
    <cellStyle name="Input 12 3 3 6 2" xfId="29545"/>
    <cellStyle name="Input 12 3 3 6 2 2" xfId="49371"/>
    <cellStyle name="Input 12 3 3 6 3" xfId="39875"/>
    <cellStyle name="Input 12 3 3 7" xfId="18601"/>
    <cellStyle name="Input 12 3 3 7 2" xfId="30321"/>
    <cellStyle name="Input 12 3 3 7 2 2" xfId="50147"/>
    <cellStyle name="Input 12 3 3 7 3" xfId="40651"/>
    <cellStyle name="Input 12 3 3 8" xfId="19358"/>
    <cellStyle name="Input 12 3 3 8 2" xfId="41408"/>
    <cellStyle name="Input 12 3 3 9" xfId="31833"/>
    <cellStyle name="Input 12 3 4" xfId="12492"/>
    <cellStyle name="Input 12 3 4 2" xfId="24307"/>
    <cellStyle name="Input 12 3 4 2 2" xfId="44134"/>
    <cellStyle name="Input 12 3 4 3" xfId="34543"/>
    <cellStyle name="Input 12 3 5" xfId="10696"/>
    <cellStyle name="Input 12 3 5 2" xfId="22567"/>
    <cellStyle name="Input 12 3 5 2 2" xfId="42398"/>
    <cellStyle name="Input 12 3 5 3" xfId="32751"/>
    <cellStyle name="Input 12 3 6" xfId="12260"/>
    <cellStyle name="Input 12 3 6 2" xfId="24080"/>
    <cellStyle name="Input 12 3 6 2 2" xfId="43907"/>
    <cellStyle name="Input 12 3 6 3" xfId="34311"/>
    <cellStyle name="Input 12 3 7" xfId="10910"/>
    <cellStyle name="Input 12 3 7 2" xfId="22781"/>
    <cellStyle name="Input 12 3 7 2 2" xfId="42612"/>
    <cellStyle name="Input 12 3 7 3" xfId="32965"/>
    <cellStyle name="Input 12 3 8" xfId="13762"/>
    <cellStyle name="Input 12 3 8 2" xfId="25537"/>
    <cellStyle name="Input 12 3 8 2 2" xfId="45363"/>
    <cellStyle name="Input 12 3 8 3" xfId="35812"/>
    <cellStyle name="Input 12 3 9" xfId="14743"/>
    <cellStyle name="Input 12 3 9 2" xfId="26513"/>
    <cellStyle name="Input 12 3 9 2 2" xfId="46339"/>
    <cellStyle name="Input 12 3 9 3" xfId="36793"/>
    <cellStyle name="Input 12 4" xfId="7982"/>
    <cellStyle name="Input 12 4 2" xfId="13006"/>
    <cellStyle name="Input 12 4 2 2" xfId="24801"/>
    <cellStyle name="Input 12 4 2 2 2" xfId="44628"/>
    <cellStyle name="Input 12 4 2 3" xfId="35057"/>
    <cellStyle name="Input 12 4 3" xfId="10287"/>
    <cellStyle name="Input 12 4 3 2" xfId="22161"/>
    <cellStyle name="Input 12 4 3 2 2" xfId="41992"/>
    <cellStyle name="Input 12 4 3 3" xfId="32342"/>
    <cellStyle name="Input 12 4 4" xfId="12191"/>
    <cellStyle name="Input 12 4 4 2" xfId="24015"/>
    <cellStyle name="Input 12 4 4 2 2" xfId="43842"/>
    <cellStyle name="Input 12 4 4 3" xfId="34242"/>
    <cellStyle name="Input 12 4 5" xfId="10961"/>
    <cellStyle name="Input 12 4 5 2" xfId="22831"/>
    <cellStyle name="Input 12 4 5 2 2" xfId="42662"/>
    <cellStyle name="Input 12 4 5 3" xfId="33016"/>
    <cellStyle name="Input 12 4 6" xfId="11775"/>
    <cellStyle name="Input 12 4 6 2" xfId="23622"/>
    <cellStyle name="Input 12 4 6 2 2" xfId="43450"/>
    <cellStyle name="Input 12 4 6 3" xfId="33827"/>
    <cellStyle name="Input 12 4 7" xfId="11302"/>
    <cellStyle name="Input 12 4 7 2" xfId="23170"/>
    <cellStyle name="Input 12 4 7 2 2" xfId="43000"/>
    <cellStyle name="Input 12 4 7 3" xfId="33356"/>
    <cellStyle name="Input 12 4 8" xfId="13030"/>
    <cellStyle name="Input 12 4 8 2" xfId="35080"/>
    <cellStyle name="Input 12 4 9" xfId="31144"/>
    <cellStyle name="Input 12 5" xfId="7977"/>
    <cellStyle name="Input 12 5 2" xfId="13001"/>
    <cellStyle name="Input 12 5 2 2" xfId="24796"/>
    <cellStyle name="Input 12 5 2 2 2" xfId="44623"/>
    <cellStyle name="Input 12 5 2 3" xfId="35052"/>
    <cellStyle name="Input 12 5 3" xfId="10291"/>
    <cellStyle name="Input 12 5 3 2" xfId="22165"/>
    <cellStyle name="Input 12 5 3 2 2" xfId="41996"/>
    <cellStyle name="Input 12 5 3 3" xfId="32346"/>
    <cellStyle name="Input 12 5 4" xfId="12295"/>
    <cellStyle name="Input 12 5 4 2" xfId="24115"/>
    <cellStyle name="Input 12 5 4 2 2" xfId="43942"/>
    <cellStyle name="Input 12 5 4 3" xfId="34346"/>
    <cellStyle name="Input 12 5 5" xfId="10878"/>
    <cellStyle name="Input 12 5 5 2" xfId="22749"/>
    <cellStyle name="Input 12 5 5 2 2" xfId="42580"/>
    <cellStyle name="Input 12 5 5 3" xfId="32933"/>
    <cellStyle name="Input 12 5 6" xfId="13766"/>
    <cellStyle name="Input 12 5 6 2" xfId="25541"/>
    <cellStyle name="Input 12 5 6 2 2" xfId="45367"/>
    <cellStyle name="Input 12 5 6 3" xfId="35816"/>
    <cellStyle name="Input 12 5 7" xfId="14746"/>
    <cellStyle name="Input 12 5 7 2" xfId="26516"/>
    <cellStyle name="Input 12 5 7 2 2" xfId="46342"/>
    <cellStyle name="Input 12 5 7 3" xfId="36796"/>
    <cellStyle name="Input 12 5 8" xfId="15699"/>
    <cellStyle name="Input 12 5 8 2" xfId="37749"/>
    <cellStyle name="Input 12 5 9" xfId="31139"/>
    <cellStyle name="Input 12 6" xfId="11517"/>
    <cellStyle name="Input 12 6 2" xfId="23378"/>
    <cellStyle name="Input 12 6 2 2" xfId="43207"/>
    <cellStyle name="Input 12 6 3" xfId="33570"/>
    <cellStyle name="Input 12 7" xfId="11512"/>
    <cellStyle name="Input 12 7 2" xfId="23373"/>
    <cellStyle name="Input 12 7 2 2" xfId="43202"/>
    <cellStyle name="Input 12 7 3" xfId="33565"/>
    <cellStyle name="Input 12 8" xfId="11536"/>
    <cellStyle name="Input 12 8 2" xfId="23397"/>
    <cellStyle name="Input 12 8 2 2" xfId="43226"/>
    <cellStyle name="Input 12 8 3" xfId="33589"/>
    <cellStyle name="Input 12 9" xfId="11493"/>
    <cellStyle name="Input 12 9 2" xfId="23354"/>
    <cellStyle name="Input 12 9 2 2" xfId="43183"/>
    <cellStyle name="Input 12 9 3" xfId="33546"/>
    <cellStyle name="Input 13" xfId="5279"/>
    <cellStyle name="Input 13 10" xfId="11556"/>
    <cellStyle name="Input 13 10 2" xfId="23417"/>
    <cellStyle name="Input 13 10 2 2" xfId="43246"/>
    <cellStyle name="Input 13 10 3" xfId="33609"/>
    <cellStyle name="Input 13 11" xfId="11473"/>
    <cellStyle name="Input 13 11 2" xfId="23334"/>
    <cellStyle name="Input 13 11 2 2" xfId="43163"/>
    <cellStyle name="Input 13 11 3" xfId="33526"/>
    <cellStyle name="Input 13 12" xfId="11575"/>
    <cellStyle name="Input 13 12 2" xfId="23436"/>
    <cellStyle name="Input 13 12 2 2" xfId="43265"/>
    <cellStyle name="Input 13 12 3" xfId="33628"/>
    <cellStyle name="Input 13 13" xfId="30579"/>
    <cellStyle name="Input 13 2" xfId="7011"/>
    <cellStyle name="Input 13 2 10" xfId="16605"/>
    <cellStyle name="Input 13 2 10 2" xfId="28351"/>
    <cellStyle name="Input 13 2 10 2 2" xfId="48177"/>
    <cellStyle name="Input 13 2 10 3" xfId="38655"/>
    <cellStyle name="Input 13 2 11" xfId="17476"/>
    <cellStyle name="Input 13 2 11 2" xfId="29218"/>
    <cellStyle name="Input 13 2 11 2 2" xfId="49044"/>
    <cellStyle name="Input 13 2 11 3" xfId="39526"/>
    <cellStyle name="Input 13 2 12" xfId="30763"/>
    <cellStyle name="Input 13 2 2" xfId="7399"/>
    <cellStyle name="Input 13 2 2 10" xfId="17511"/>
    <cellStyle name="Input 13 2 2 10 2" xfId="29253"/>
    <cellStyle name="Input 13 2 2 10 2 2" xfId="49079"/>
    <cellStyle name="Input 13 2 2 10 3" xfId="39561"/>
    <cellStyle name="Input 13 2 2 11" xfId="30999"/>
    <cellStyle name="Input 13 2 2 2" xfId="9042"/>
    <cellStyle name="Input 13 2 2 2 2" xfId="13694"/>
    <cellStyle name="Input 13 2 2 2 2 2" xfId="25476"/>
    <cellStyle name="Input 13 2 2 2 2 2 2" xfId="45302"/>
    <cellStyle name="Input 13 2 2 2 2 3" xfId="35744"/>
    <cellStyle name="Input 13 2 2 2 3" xfId="14698"/>
    <cellStyle name="Input 13 2 2 2 3 2" xfId="26469"/>
    <cellStyle name="Input 13 2 2 2 3 2 2" xfId="46295"/>
    <cellStyle name="Input 13 2 2 2 3 3" xfId="36748"/>
    <cellStyle name="Input 13 2 2 2 4" xfId="15656"/>
    <cellStyle name="Input 13 2 2 2 4 2" xfId="27415"/>
    <cellStyle name="Input 13 2 2 2 4 2 2" xfId="47241"/>
    <cellStyle name="Input 13 2 2 2 4 3" xfId="37706"/>
    <cellStyle name="Input 13 2 2 2 5" xfId="16581"/>
    <cellStyle name="Input 13 2 2 2 5 2" xfId="28327"/>
    <cellStyle name="Input 13 2 2 2 5 2 2" xfId="48153"/>
    <cellStyle name="Input 13 2 2 2 5 3" xfId="38631"/>
    <cellStyle name="Input 13 2 2 2 6" xfId="17452"/>
    <cellStyle name="Input 13 2 2 2 6 2" xfId="29194"/>
    <cellStyle name="Input 13 2 2 2 6 2 2" xfId="49020"/>
    <cellStyle name="Input 13 2 2 2 6 3" xfId="39502"/>
    <cellStyle name="Input 13 2 2 2 7" xfId="18298"/>
    <cellStyle name="Input 13 2 2 2 7 2" xfId="30018"/>
    <cellStyle name="Input 13 2 2 2 7 2 2" xfId="49844"/>
    <cellStyle name="Input 13 2 2 2 7 3" xfId="40348"/>
    <cellStyle name="Input 13 2 2 2 8" xfId="19058"/>
    <cellStyle name="Input 13 2 2 2 8 2" xfId="41108"/>
    <cellStyle name="Input 13 2 2 2 9" xfId="31533"/>
    <cellStyle name="Input 13 2 2 3" xfId="9884"/>
    <cellStyle name="Input 13 2 2 3 2" xfId="14289"/>
    <cellStyle name="Input 13 2 2 3 2 2" xfId="26061"/>
    <cellStyle name="Input 13 2 2 3 2 2 2" xfId="45887"/>
    <cellStyle name="Input 13 2 2 3 2 3" xfId="36339"/>
    <cellStyle name="Input 13 2 2 3 3" xfId="15249"/>
    <cellStyle name="Input 13 2 2 3 3 2" xfId="27019"/>
    <cellStyle name="Input 13 2 2 3 3 2 2" xfId="46845"/>
    <cellStyle name="Input 13 2 2 3 3 3" xfId="37299"/>
    <cellStyle name="Input 13 2 2 3 4" xfId="16201"/>
    <cellStyle name="Input 13 2 2 3 4 2" xfId="27947"/>
    <cellStyle name="Input 13 2 2 3 4 2 2" xfId="47773"/>
    <cellStyle name="Input 13 2 2 3 4 3" xfId="38251"/>
    <cellStyle name="Input 13 2 2 3 5" xfId="17075"/>
    <cellStyle name="Input 13 2 2 3 5 2" xfId="28821"/>
    <cellStyle name="Input 13 2 2 3 5 2 2" xfId="48647"/>
    <cellStyle name="Input 13 2 2 3 5 3" xfId="39125"/>
    <cellStyle name="Input 13 2 2 3 6" xfId="17940"/>
    <cellStyle name="Input 13 2 2 3 6 2" xfId="29660"/>
    <cellStyle name="Input 13 2 2 3 6 2 2" xfId="49486"/>
    <cellStyle name="Input 13 2 2 3 6 3" xfId="39990"/>
    <cellStyle name="Input 13 2 2 3 7" xfId="18716"/>
    <cellStyle name="Input 13 2 2 3 7 2" xfId="30436"/>
    <cellStyle name="Input 13 2 2 3 7 2 2" xfId="50262"/>
    <cellStyle name="Input 13 2 2 3 7 3" xfId="40766"/>
    <cellStyle name="Input 13 2 2 3 8" xfId="19473"/>
    <cellStyle name="Input 13 2 2 3 8 2" xfId="41523"/>
    <cellStyle name="Input 13 2 2 3 9" xfId="31948"/>
    <cellStyle name="Input 13 2 2 4" xfId="12666"/>
    <cellStyle name="Input 13 2 2 4 2" xfId="24479"/>
    <cellStyle name="Input 13 2 2 4 2 2" xfId="44306"/>
    <cellStyle name="Input 13 2 2 4 3" xfId="34717"/>
    <cellStyle name="Input 13 2 2 5" xfId="10533"/>
    <cellStyle name="Input 13 2 2 5 2" xfId="22404"/>
    <cellStyle name="Input 13 2 2 5 2 2" xfId="42235"/>
    <cellStyle name="Input 13 2 2 5 3" xfId="32588"/>
    <cellStyle name="Input 13 2 2 6" xfId="13819"/>
    <cellStyle name="Input 13 2 2 6 2" xfId="25594"/>
    <cellStyle name="Input 13 2 2 6 2 2" xfId="45420"/>
    <cellStyle name="Input 13 2 2 6 3" xfId="35869"/>
    <cellStyle name="Input 13 2 2 7" xfId="14795"/>
    <cellStyle name="Input 13 2 2 7 2" xfId="26565"/>
    <cellStyle name="Input 13 2 2 7 2 2" xfId="46391"/>
    <cellStyle name="Input 13 2 2 7 3" xfId="36845"/>
    <cellStyle name="Input 13 2 2 8" xfId="15747"/>
    <cellStyle name="Input 13 2 2 8 2" xfId="27501"/>
    <cellStyle name="Input 13 2 2 8 2 2" xfId="47327"/>
    <cellStyle name="Input 13 2 2 8 3" xfId="37797"/>
    <cellStyle name="Input 13 2 2 9" xfId="16642"/>
    <cellStyle name="Input 13 2 2 9 2" xfId="28388"/>
    <cellStyle name="Input 13 2 2 9 2 2" xfId="48214"/>
    <cellStyle name="Input 13 2 2 9 3" xfId="38692"/>
    <cellStyle name="Input 13 2 3" xfId="8656"/>
    <cellStyle name="Input 13 2 3 2" xfId="13398"/>
    <cellStyle name="Input 13 2 3 2 2" xfId="25183"/>
    <cellStyle name="Input 13 2 3 2 2 2" xfId="45009"/>
    <cellStyle name="Input 13 2 3 2 3" xfId="35448"/>
    <cellStyle name="Input 13 2 3 3" xfId="14418"/>
    <cellStyle name="Input 13 2 3 3 2" xfId="26190"/>
    <cellStyle name="Input 13 2 3 3 2 2" xfId="46016"/>
    <cellStyle name="Input 13 2 3 3 3" xfId="36468"/>
    <cellStyle name="Input 13 2 3 4" xfId="15378"/>
    <cellStyle name="Input 13 2 3 4 2" xfId="27146"/>
    <cellStyle name="Input 13 2 3 4 2 2" xfId="46972"/>
    <cellStyle name="Input 13 2 3 4 3" xfId="37428"/>
    <cellStyle name="Input 13 2 3 5" xfId="16327"/>
    <cellStyle name="Input 13 2 3 5 2" xfId="28073"/>
    <cellStyle name="Input 13 2 3 5 2 2" xfId="47899"/>
    <cellStyle name="Input 13 2 3 5 3" xfId="38377"/>
    <cellStyle name="Input 13 2 3 6" xfId="17200"/>
    <cellStyle name="Input 13 2 3 6 2" xfId="28946"/>
    <cellStyle name="Input 13 2 3 6 2 2" xfId="48772"/>
    <cellStyle name="Input 13 2 3 6 3" xfId="39250"/>
    <cellStyle name="Input 13 2 3 7" xfId="18065"/>
    <cellStyle name="Input 13 2 3 7 2" xfId="29785"/>
    <cellStyle name="Input 13 2 3 7 2 2" xfId="49611"/>
    <cellStyle name="Input 13 2 3 7 3" xfId="40115"/>
    <cellStyle name="Input 13 2 3 8" xfId="18841"/>
    <cellStyle name="Input 13 2 3 8 2" xfId="40891"/>
    <cellStyle name="Input 13 2 3 9" xfId="31297"/>
    <cellStyle name="Input 13 2 4" xfId="9667"/>
    <cellStyle name="Input 13 2 4 2" xfId="14072"/>
    <cellStyle name="Input 13 2 4 2 2" xfId="25844"/>
    <cellStyle name="Input 13 2 4 2 2 2" xfId="45670"/>
    <cellStyle name="Input 13 2 4 2 3" xfId="36122"/>
    <cellStyle name="Input 13 2 4 3" xfId="15032"/>
    <cellStyle name="Input 13 2 4 3 2" xfId="26802"/>
    <cellStyle name="Input 13 2 4 3 2 2" xfId="46628"/>
    <cellStyle name="Input 13 2 4 3 3" xfId="37082"/>
    <cellStyle name="Input 13 2 4 4" xfId="15984"/>
    <cellStyle name="Input 13 2 4 4 2" xfId="27730"/>
    <cellStyle name="Input 13 2 4 4 2 2" xfId="47556"/>
    <cellStyle name="Input 13 2 4 4 3" xfId="38034"/>
    <cellStyle name="Input 13 2 4 5" xfId="16858"/>
    <cellStyle name="Input 13 2 4 5 2" xfId="28604"/>
    <cellStyle name="Input 13 2 4 5 2 2" xfId="48430"/>
    <cellStyle name="Input 13 2 4 5 3" xfId="38908"/>
    <cellStyle name="Input 13 2 4 6" xfId="17723"/>
    <cellStyle name="Input 13 2 4 6 2" xfId="29443"/>
    <cellStyle name="Input 13 2 4 6 2 2" xfId="49269"/>
    <cellStyle name="Input 13 2 4 6 3" xfId="39773"/>
    <cellStyle name="Input 13 2 4 7" xfId="18499"/>
    <cellStyle name="Input 13 2 4 7 2" xfId="30219"/>
    <cellStyle name="Input 13 2 4 7 2 2" xfId="50045"/>
    <cellStyle name="Input 13 2 4 7 3" xfId="40549"/>
    <cellStyle name="Input 13 2 4 8" xfId="19256"/>
    <cellStyle name="Input 13 2 4 8 2" xfId="41306"/>
    <cellStyle name="Input 13 2 4 9" xfId="31731"/>
    <cellStyle name="Input 13 2 5" xfId="12369"/>
    <cellStyle name="Input 13 2 5 2" xfId="24185"/>
    <cellStyle name="Input 13 2 5 2 2" xfId="44012"/>
    <cellStyle name="Input 13 2 5 3" xfId="34420"/>
    <cellStyle name="Input 13 2 6" xfId="10814"/>
    <cellStyle name="Input 13 2 6 2" xfId="22685"/>
    <cellStyle name="Input 13 2 6 2 2" xfId="42516"/>
    <cellStyle name="Input 13 2 6 3" xfId="32869"/>
    <cellStyle name="Input 13 2 7" xfId="13775"/>
    <cellStyle name="Input 13 2 7 2" xfId="25550"/>
    <cellStyle name="Input 13 2 7 2 2" xfId="45376"/>
    <cellStyle name="Input 13 2 7 3" xfId="35825"/>
    <cellStyle name="Input 13 2 8" xfId="14753"/>
    <cellStyle name="Input 13 2 8 2" xfId="26523"/>
    <cellStyle name="Input 13 2 8 2 2" xfId="46349"/>
    <cellStyle name="Input 13 2 8 3" xfId="36803"/>
    <cellStyle name="Input 13 2 9" xfId="15706"/>
    <cellStyle name="Input 13 2 9 2" xfId="27460"/>
    <cellStyle name="Input 13 2 9 2 2" xfId="47286"/>
    <cellStyle name="Input 13 2 9 3" xfId="37756"/>
    <cellStyle name="Input 13 3" xfId="7158"/>
    <cellStyle name="Input 13 3 10" xfId="15540"/>
    <cellStyle name="Input 13 3 10 2" xfId="27303"/>
    <cellStyle name="Input 13 3 10 2 2" xfId="47129"/>
    <cellStyle name="Input 13 3 10 3" xfId="37590"/>
    <cellStyle name="Input 13 3 11" xfId="30879"/>
    <cellStyle name="Input 13 3 2" xfId="8801"/>
    <cellStyle name="Input 13 3 2 2" xfId="13522"/>
    <cellStyle name="Input 13 3 2 2 2" xfId="25304"/>
    <cellStyle name="Input 13 3 2 2 2 2" xfId="45130"/>
    <cellStyle name="Input 13 3 2 2 3" xfId="35572"/>
    <cellStyle name="Input 13 3 2 3" xfId="14536"/>
    <cellStyle name="Input 13 3 2 3 2" xfId="26307"/>
    <cellStyle name="Input 13 3 2 3 2 2" xfId="46133"/>
    <cellStyle name="Input 13 3 2 3 3" xfId="36586"/>
    <cellStyle name="Input 13 3 2 4" xfId="15494"/>
    <cellStyle name="Input 13 3 2 4 2" xfId="27262"/>
    <cellStyle name="Input 13 3 2 4 2 2" xfId="47088"/>
    <cellStyle name="Input 13 3 2 4 3" xfId="37544"/>
    <cellStyle name="Input 13 3 2 5" xfId="16438"/>
    <cellStyle name="Input 13 3 2 5 2" xfId="28184"/>
    <cellStyle name="Input 13 3 2 5 2 2" xfId="48010"/>
    <cellStyle name="Input 13 3 2 5 3" xfId="38488"/>
    <cellStyle name="Input 13 3 2 6" xfId="17311"/>
    <cellStyle name="Input 13 3 2 6 2" xfId="29057"/>
    <cellStyle name="Input 13 3 2 6 2 2" xfId="48883"/>
    <cellStyle name="Input 13 3 2 6 3" xfId="39361"/>
    <cellStyle name="Input 13 3 2 7" xfId="18176"/>
    <cellStyle name="Input 13 3 2 7 2" xfId="29896"/>
    <cellStyle name="Input 13 3 2 7 2 2" xfId="49722"/>
    <cellStyle name="Input 13 3 2 7 3" xfId="40226"/>
    <cellStyle name="Input 13 3 2 8" xfId="18944"/>
    <cellStyle name="Input 13 3 2 8 2" xfId="40994"/>
    <cellStyle name="Input 13 3 2 9" xfId="31413"/>
    <cellStyle name="Input 13 3 3" xfId="9770"/>
    <cellStyle name="Input 13 3 3 2" xfId="14175"/>
    <cellStyle name="Input 13 3 3 2 2" xfId="25947"/>
    <cellStyle name="Input 13 3 3 2 2 2" xfId="45773"/>
    <cellStyle name="Input 13 3 3 2 3" xfId="36225"/>
    <cellStyle name="Input 13 3 3 3" xfId="15135"/>
    <cellStyle name="Input 13 3 3 3 2" xfId="26905"/>
    <cellStyle name="Input 13 3 3 3 2 2" xfId="46731"/>
    <cellStyle name="Input 13 3 3 3 3" xfId="37185"/>
    <cellStyle name="Input 13 3 3 4" xfId="16087"/>
    <cellStyle name="Input 13 3 3 4 2" xfId="27833"/>
    <cellStyle name="Input 13 3 3 4 2 2" xfId="47659"/>
    <cellStyle name="Input 13 3 3 4 3" xfId="38137"/>
    <cellStyle name="Input 13 3 3 5" xfId="16961"/>
    <cellStyle name="Input 13 3 3 5 2" xfId="28707"/>
    <cellStyle name="Input 13 3 3 5 2 2" xfId="48533"/>
    <cellStyle name="Input 13 3 3 5 3" xfId="39011"/>
    <cellStyle name="Input 13 3 3 6" xfId="17826"/>
    <cellStyle name="Input 13 3 3 6 2" xfId="29546"/>
    <cellStyle name="Input 13 3 3 6 2 2" xfId="49372"/>
    <cellStyle name="Input 13 3 3 6 3" xfId="39876"/>
    <cellStyle name="Input 13 3 3 7" xfId="18602"/>
    <cellStyle name="Input 13 3 3 7 2" xfId="30322"/>
    <cellStyle name="Input 13 3 3 7 2 2" xfId="50148"/>
    <cellStyle name="Input 13 3 3 7 3" xfId="40652"/>
    <cellStyle name="Input 13 3 3 8" xfId="19359"/>
    <cellStyle name="Input 13 3 3 8 2" xfId="41409"/>
    <cellStyle name="Input 13 3 3 9" xfId="31834"/>
    <cellStyle name="Input 13 3 4" xfId="12493"/>
    <cellStyle name="Input 13 3 4 2" xfId="24308"/>
    <cellStyle name="Input 13 3 4 2 2" xfId="44135"/>
    <cellStyle name="Input 13 3 4 3" xfId="34544"/>
    <cellStyle name="Input 13 3 5" xfId="10695"/>
    <cellStyle name="Input 13 3 5 2" xfId="22566"/>
    <cellStyle name="Input 13 3 5 2 2" xfId="42397"/>
    <cellStyle name="Input 13 3 5 3" xfId="32750"/>
    <cellStyle name="Input 13 3 6" xfId="12775"/>
    <cellStyle name="Input 13 3 6 2" xfId="24583"/>
    <cellStyle name="Input 13 3 6 2 2" xfId="44410"/>
    <cellStyle name="Input 13 3 6 3" xfId="34826"/>
    <cellStyle name="Input 13 3 7" xfId="10448"/>
    <cellStyle name="Input 13 3 7 2" xfId="22322"/>
    <cellStyle name="Input 13 3 7 2 2" xfId="42153"/>
    <cellStyle name="Input 13 3 7 3" xfId="32503"/>
    <cellStyle name="Input 13 3 8" xfId="13574"/>
    <cellStyle name="Input 13 3 8 2" xfId="25356"/>
    <cellStyle name="Input 13 3 8 2 2" xfId="45182"/>
    <cellStyle name="Input 13 3 8 3" xfId="35624"/>
    <cellStyle name="Input 13 3 9" xfId="14582"/>
    <cellStyle name="Input 13 3 9 2" xfId="26353"/>
    <cellStyle name="Input 13 3 9 2 2" xfId="46179"/>
    <cellStyle name="Input 13 3 9 3" xfId="36632"/>
    <cellStyle name="Input 13 4" xfId="7983"/>
    <cellStyle name="Input 13 4 2" xfId="13007"/>
    <cellStyle name="Input 13 4 2 2" xfId="24802"/>
    <cellStyle name="Input 13 4 2 2 2" xfId="44629"/>
    <cellStyle name="Input 13 4 2 3" xfId="35058"/>
    <cellStyle name="Input 13 4 3" xfId="10286"/>
    <cellStyle name="Input 13 4 3 2" xfId="22160"/>
    <cellStyle name="Input 13 4 3 2 2" xfId="41991"/>
    <cellStyle name="Input 13 4 3 3" xfId="32341"/>
    <cellStyle name="Input 13 4 4" xfId="12154"/>
    <cellStyle name="Input 13 4 4 2" xfId="23979"/>
    <cellStyle name="Input 13 4 4 2 2" xfId="43806"/>
    <cellStyle name="Input 13 4 4 3" xfId="34205"/>
    <cellStyle name="Input 13 4 5" xfId="10993"/>
    <cellStyle name="Input 13 4 5 2" xfId="22862"/>
    <cellStyle name="Input 13 4 5 2 2" xfId="42693"/>
    <cellStyle name="Input 13 4 5 3" xfId="33048"/>
    <cellStyle name="Input 13 4 6" xfId="11747"/>
    <cellStyle name="Input 13 4 6 2" xfId="23594"/>
    <cellStyle name="Input 13 4 6 2 2" xfId="43422"/>
    <cellStyle name="Input 13 4 6 3" xfId="33799"/>
    <cellStyle name="Input 13 4 7" xfId="11328"/>
    <cellStyle name="Input 13 4 7 2" xfId="23195"/>
    <cellStyle name="Input 13 4 7 2 2" xfId="43025"/>
    <cellStyle name="Input 13 4 7 3" xfId="33382"/>
    <cellStyle name="Input 13 4 8" xfId="13180"/>
    <cellStyle name="Input 13 4 8 2" xfId="35230"/>
    <cellStyle name="Input 13 4 9" xfId="31145"/>
    <cellStyle name="Input 13 5" xfId="7976"/>
    <cellStyle name="Input 13 5 2" xfId="13000"/>
    <cellStyle name="Input 13 5 2 2" xfId="24795"/>
    <cellStyle name="Input 13 5 2 2 2" xfId="44622"/>
    <cellStyle name="Input 13 5 2 3" xfId="35051"/>
    <cellStyle name="Input 13 5 3" xfId="10292"/>
    <cellStyle name="Input 13 5 3 2" xfId="22166"/>
    <cellStyle name="Input 13 5 3 2 2" xfId="41997"/>
    <cellStyle name="Input 13 5 3 3" xfId="32347"/>
    <cellStyle name="Input 13 5 4" xfId="12106"/>
    <cellStyle name="Input 13 5 4 2" xfId="23932"/>
    <cellStyle name="Input 13 5 4 2 2" xfId="43759"/>
    <cellStyle name="Input 13 5 4 3" xfId="34157"/>
    <cellStyle name="Input 13 5 5" xfId="11029"/>
    <cellStyle name="Input 13 5 5 2" xfId="22898"/>
    <cellStyle name="Input 13 5 5 2 2" xfId="42729"/>
    <cellStyle name="Input 13 5 5 3" xfId="33084"/>
    <cellStyle name="Input 13 5 6" xfId="11711"/>
    <cellStyle name="Input 13 5 6 2" xfId="23564"/>
    <cellStyle name="Input 13 5 6 2 2" xfId="43392"/>
    <cellStyle name="Input 13 5 6 3" xfId="33763"/>
    <cellStyle name="Input 13 5 7" xfId="11346"/>
    <cellStyle name="Input 13 5 7 2" xfId="23213"/>
    <cellStyle name="Input 13 5 7 2 2" xfId="43043"/>
    <cellStyle name="Input 13 5 7 3" xfId="33400"/>
    <cellStyle name="Input 13 5 8" xfId="11587"/>
    <cellStyle name="Input 13 5 8 2" xfId="33640"/>
    <cellStyle name="Input 13 5 9" xfId="31138"/>
    <cellStyle name="Input 13 6" xfId="11518"/>
    <cellStyle name="Input 13 6 2" xfId="23379"/>
    <cellStyle name="Input 13 6 2 2" xfId="43208"/>
    <cellStyle name="Input 13 6 3" xfId="33571"/>
    <cellStyle name="Input 13 7" xfId="11511"/>
    <cellStyle name="Input 13 7 2" xfId="23372"/>
    <cellStyle name="Input 13 7 2 2" xfId="43201"/>
    <cellStyle name="Input 13 7 3" xfId="33564"/>
    <cellStyle name="Input 13 8" xfId="11537"/>
    <cellStyle name="Input 13 8 2" xfId="23398"/>
    <cellStyle name="Input 13 8 2 2" xfId="43227"/>
    <cellStyle name="Input 13 8 3" xfId="33590"/>
    <cellStyle name="Input 13 9" xfId="11492"/>
    <cellStyle name="Input 13 9 2" xfId="23353"/>
    <cellStyle name="Input 13 9 2 2" xfId="43182"/>
    <cellStyle name="Input 13 9 3" xfId="33545"/>
    <cellStyle name="Input 14" xfId="5280"/>
    <cellStyle name="Input 14 10" xfId="11557"/>
    <cellStyle name="Input 14 10 2" xfId="23418"/>
    <cellStyle name="Input 14 10 2 2" xfId="43247"/>
    <cellStyle name="Input 14 10 3" xfId="33610"/>
    <cellStyle name="Input 14 11" xfId="11472"/>
    <cellStyle name="Input 14 11 2" xfId="23333"/>
    <cellStyle name="Input 14 11 2 2" xfId="43162"/>
    <cellStyle name="Input 14 11 3" xfId="33525"/>
    <cellStyle name="Input 14 12" xfId="11576"/>
    <cellStyle name="Input 14 12 2" xfId="23437"/>
    <cellStyle name="Input 14 12 2 2" xfId="43266"/>
    <cellStyle name="Input 14 12 3" xfId="33629"/>
    <cellStyle name="Input 14 13" xfId="30580"/>
    <cellStyle name="Input 14 2" xfId="7010"/>
    <cellStyle name="Input 14 2 10" xfId="11204"/>
    <cellStyle name="Input 14 2 10 2" xfId="23072"/>
    <cellStyle name="Input 14 2 10 2 2" xfId="42902"/>
    <cellStyle name="Input 14 2 10 3" xfId="33258"/>
    <cellStyle name="Input 14 2 11" xfId="13186"/>
    <cellStyle name="Input 14 2 11 2" xfId="24977"/>
    <cellStyle name="Input 14 2 11 2 2" xfId="44803"/>
    <cellStyle name="Input 14 2 11 3" xfId="35236"/>
    <cellStyle name="Input 14 2 12" xfId="30762"/>
    <cellStyle name="Input 14 2 2" xfId="7400"/>
    <cellStyle name="Input 14 2 2 10" xfId="13268"/>
    <cellStyle name="Input 14 2 2 10 2" xfId="25057"/>
    <cellStyle name="Input 14 2 2 10 2 2" xfId="44883"/>
    <cellStyle name="Input 14 2 2 10 3" xfId="35318"/>
    <cellStyle name="Input 14 2 2 11" xfId="31000"/>
    <cellStyle name="Input 14 2 2 2" xfId="9043"/>
    <cellStyle name="Input 14 2 2 2 2" xfId="13695"/>
    <cellStyle name="Input 14 2 2 2 2 2" xfId="25477"/>
    <cellStyle name="Input 14 2 2 2 2 2 2" xfId="45303"/>
    <cellStyle name="Input 14 2 2 2 2 3" xfId="35745"/>
    <cellStyle name="Input 14 2 2 2 3" xfId="14699"/>
    <cellStyle name="Input 14 2 2 2 3 2" xfId="26470"/>
    <cellStyle name="Input 14 2 2 2 3 2 2" xfId="46296"/>
    <cellStyle name="Input 14 2 2 2 3 3" xfId="36749"/>
    <cellStyle name="Input 14 2 2 2 4" xfId="15657"/>
    <cellStyle name="Input 14 2 2 2 4 2" xfId="27416"/>
    <cellStyle name="Input 14 2 2 2 4 2 2" xfId="47242"/>
    <cellStyle name="Input 14 2 2 2 4 3" xfId="37707"/>
    <cellStyle name="Input 14 2 2 2 5" xfId="16582"/>
    <cellStyle name="Input 14 2 2 2 5 2" xfId="28328"/>
    <cellStyle name="Input 14 2 2 2 5 2 2" xfId="48154"/>
    <cellStyle name="Input 14 2 2 2 5 3" xfId="38632"/>
    <cellStyle name="Input 14 2 2 2 6" xfId="17453"/>
    <cellStyle name="Input 14 2 2 2 6 2" xfId="29195"/>
    <cellStyle name="Input 14 2 2 2 6 2 2" xfId="49021"/>
    <cellStyle name="Input 14 2 2 2 6 3" xfId="39503"/>
    <cellStyle name="Input 14 2 2 2 7" xfId="18299"/>
    <cellStyle name="Input 14 2 2 2 7 2" xfId="30019"/>
    <cellStyle name="Input 14 2 2 2 7 2 2" xfId="49845"/>
    <cellStyle name="Input 14 2 2 2 7 3" xfId="40349"/>
    <cellStyle name="Input 14 2 2 2 8" xfId="19059"/>
    <cellStyle name="Input 14 2 2 2 8 2" xfId="41109"/>
    <cellStyle name="Input 14 2 2 2 9" xfId="31534"/>
    <cellStyle name="Input 14 2 2 3" xfId="9885"/>
    <cellStyle name="Input 14 2 2 3 2" xfId="14290"/>
    <cellStyle name="Input 14 2 2 3 2 2" xfId="26062"/>
    <cellStyle name="Input 14 2 2 3 2 2 2" xfId="45888"/>
    <cellStyle name="Input 14 2 2 3 2 3" xfId="36340"/>
    <cellStyle name="Input 14 2 2 3 3" xfId="15250"/>
    <cellStyle name="Input 14 2 2 3 3 2" xfId="27020"/>
    <cellStyle name="Input 14 2 2 3 3 2 2" xfId="46846"/>
    <cellStyle name="Input 14 2 2 3 3 3" xfId="37300"/>
    <cellStyle name="Input 14 2 2 3 4" xfId="16202"/>
    <cellStyle name="Input 14 2 2 3 4 2" xfId="27948"/>
    <cellStyle name="Input 14 2 2 3 4 2 2" xfId="47774"/>
    <cellStyle name="Input 14 2 2 3 4 3" xfId="38252"/>
    <cellStyle name="Input 14 2 2 3 5" xfId="17076"/>
    <cellStyle name="Input 14 2 2 3 5 2" xfId="28822"/>
    <cellStyle name="Input 14 2 2 3 5 2 2" xfId="48648"/>
    <cellStyle name="Input 14 2 2 3 5 3" xfId="39126"/>
    <cellStyle name="Input 14 2 2 3 6" xfId="17941"/>
    <cellStyle name="Input 14 2 2 3 6 2" xfId="29661"/>
    <cellStyle name="Input 14 2 2 3 6 2 2" xfId="49487"/>
    <cellStyle name="Input 14 2 2 3 6 3" xfId="39991"/>
    <cellStyle name="Input 14 2 2 3 7" xfId="18717"/>
    <cellStyle name="Input 14 2 2 3 7 2" xfId="30437"/>
    <cellStyle name="Input 14 2 2 3 7 2 2" xfId="50263"/>
    <cellStyle name="Input 14 2 2 3 7 3" xfId="40767"/>
    <cellStyle name="Input 14 2 2 3 8" xfId="19474"/>
    <cellStyle name="Input 14 2 2 3 8 2" xfId="41524"/>
    <cellStyle name="Input 14 2 2 3 9" xfId="31949"/>
    <cellStyle name="Input 14 2 2 4" xfId="12667"/>
    <cellStyle name="Input 14 2 2 4 2" xfId="24480"/>
    <cellStyle name="Input 14 2 2 4 2 2" xfId="44307"/>
    <cellStyle name="Input 14 2 2 4 3" xfId="34718"/>
    <cellStyle name="Input 14 2 2 5" xfId="10532"/>
    <cellStyle name="Input 14 2 2 5 2" xfId="22403"/>
    <cellStyle name="Input 14 2 2 5 2 2" xfId="42234"/>
    <cellStyle name="Input 14 2 2 5 3" xfId="32587"/>
    <cellStyle name="Input 14 2 2 6" xfId="13308"/>
    <cellStyle name="Input 14 2 2 6 2" xfId="25095"/>
    <cellStyle name="Input 14 2 2 6 2 2" xfId="44921"/>
    <cellStyle name="Input 14 2 2 6 3" xfId="35358"/>
    <cellStyle name="Input 14 2 2 7" xfId="10040"/>
    <cellStyle name="Input 14 2 2 7 2" xfId="21915"/>
    <cellStyle name="Input 14 2 2 7 2 2" xfId="41747"/>
    <cellStyle name="Input 14 2 2 7 3" xfId="32096"/>
    <cellStyle name="Input 14 2 2 8" xfId="12328"/>
    <cellStyle name="Input 14 2 2 8 2" xfId="24144"/>
    <cellStyle name="Input 14 2 2 8 2 2" xfId="43971"/>
    <cellStyle name="Input 14 2 2 8 3" xfId="34379"/>
    <cellStyle name="Input 14 2 2 9" xfId="10853"/>
    <cellStyle name="Input 14 2 2 9 2" xfId="22724"/>
    <cellStyle name="Input 14 2 2 9 2 2" xfId="42555"/>
    <cellStyle name="Input 14 2 2 9 3" xfId="32908"/>
    <cellStyle name="Input 14 2 3" xfId="8655"/>
    <cellStyle name="Input 14 2 3 2" xfId="13397"/>
    <cellStyle name="Input 14 2 3 2 2" xfId="25182"/>
    <cellStyle name="Input 14 2 3 2 2 2" xfId="45008"/>
    <cellStyle name="Input 14 2 3 2 3" xfId="35447"/>
    <cellStyle name="Input 14 2 3 3" xfId="14417"/>
    <cellStyle name="Input 14 2 3 3 2" xfId="26189"/>
    <cellStyle name="Input 14 2 3 3 2 2" xfId="46015"/>
    <cellStyle name="Input 14 2 3 3 3" xfId="36467"/>
    <cellStyle name="Input 14 2 3 4" xfId="15377"/>
    <cellStyle name="Input 14 2 3 4 2" xfId="27145"/>
    <cellStyle name="Input 14 2 3 4 2 2" xfId="46971"/>
    <cellStyle name="Input 14 2 3 4 3" xfId="37427"/>
    <cellStyle name="Input 14 2 3 5" xfId="16326"/>
    <cellStyle name="Input 14 2 3 5 2" xfId="28072"/>
    <cellStyle name="Input 14 2 3 5 2 2" xfId="47898"/>
    <cellStyle name="Input 14 2 3 5 3" xfId="38376"/>
    <cellStyle name="Input 14 2 3 6" xfId="17199"/>
    <cellStyle name="Input 14 2 3 6 2" xfId="28945"/>
    <cellStyle name="Input 14 2 3 6 2 2" xfId="48771"/>
    <cellStyle name="Input 14 2 3 6 3" xfId="39249"/>
    <cellStyle name="Input 14 2 3 7" xfId="18064"/>
    <cellStyle name="Input 14 2 3 7 2" xfId="29784"/>
    <cellStyle name="Input 14 2 3 7 2 2" xfId="49610"/>
    <cellStyle name="Input 14 2 3 7 3" xfId="40114"/>
    <cellStyle name="Input 14 2 3 8" xfId="18840"/>
    <cellStyle name="Input 14 2 3 8 2" xfId="40890"/>
    <cellStyle name="Input 14 2 3 9" xfId="31296"/>
    <cellStyle name="Input 14 2 4" xfId="9666"/>
    <cellStyle name="Input 14 2 4 2" xfId="14071"/>
    <cellStyle name="Input 14 2 4 2 2" xfId="25843"/>
    <cellStyle name="Input 14 2 4 2 2 2" xfId="45669"/>
    <cellStyle name="Input 14 2 4 2 3" xfId="36121"/>
    <cellStyle name="Input 14 2 4 3" xfId="15031"/>
    <cellStyle name="Input 14 2 4 3 2" xfId="26801"/>
    <cellStyle name="Input 14 2 4 3 2 2" xfId="46627"/>
    <cellStyle name="Input 14 2 4 3 3" xfId="37081"/>
    <cellStyle name="Input 14 2 4 4" xfId="15983"/>
    <cellStyle name="Input 14 2 4 4 2" xfId="27729"/>
    <cellStyle name="Input 14 2 4 4 2 2" xfId="47555"/>
    <cellStyle name="Input 14 2 4 4 3" xfId="38033"/>
    <cellStyle name="Input 14 2 4 5" xfId="16857"/>
    <cellStyle name="Input 14 2 4 5 2" xfId="28603"/>
    <cellStyle name="Input 14 2 4 5 2 2" xfId="48429"/>
    <cellStyle name="Input 14 2 4 5 3" xfId="38907"/>
    <cellStyle name="Input 14 2 4 6" xfId="17722"/>
    <cellStyle name="Input 14 2 4 6 2" xfId="29442"/>
    <cellStyle name="Input 14 2 4 6 2 2" xfId="49268"/>
    <cellStyle name="Input 14 2 4 6 3" xfId="39772"/>
    <cellStyle name="Input 14 2 4 7" xfId="18498"/>
    <cellStyle name="Input 14 2 4 7 2" xfId="30218"/>
    <cellStyle name="Input 14 2 4 7 2 2" xfId="50044"/>
    <cellStyle name="Input 14 2 4 7 3" xfId="40548"/>
    <cellStyle name="Input 14 2 4 8" xfId="19255"/>
    <cellStyle name="Input 14 2 4 8 2" xfId="41305"/>
    <cellStyle name="Input 14 2 4 9" xfId="31730"/>
    <cellStyle name="Input 14 2 5" xfId="12368"/>
    <cellStyle name="Input 14 2 5 2" xfId="24184"/>
    <cellStyle name="Input 14 2 5 2 2" xfId="44011"/>
    <cellStyle name="Input 14 2 5 3" xfId="34419"/>
    <cellStyle name="Input 14 2 6" xfId="10815"/>
    <cellStyle name="Input 14 2 6 2" xfId="22686"/>
    <cellStyle name="Input 14 2 6 2 2" xfId="42517"/>
    <cellStyle name="Input 14 2 6 3" xfId="32870"/>
    <cellStyle name="Input 14 2 7" xfId="12753"/>
    <cellStyle name="Input 14 2 7 2" xfId="24561"/>
    <cellStyle name="Input 14 2 7 2 2" xfId="44388"/>
    <cellStyle name="Input 14 2 7 3" xfId="34804"/>
    <cellStyle name="Input 14 2 8" xfId="10469"/>
    <cellStyle name="Input 14 2 8 2" xfId="22343"/>
    <cellStyle name="Input 14 2 8 2 2" xfId="42174"/>
    <cellStyle name="Input 14 2 8 3" xfId="32524"/>
    <cellStyle name="Input 14 2 9" xfId="11911"/>
    <cellStyle name="Input 14 2 9 2" xfId="23743"/>
    <cellStyle name="Input 14 2 9 2 2" xfId="43571"/>
    <cellStyle name="Input 14 2 9 3" xfId="33963"/>
    <cellStyle name="Input 14 3" xfId="7159"/>
    <cellStyle name="Input 14 3 10" xfId="17495"/>
    <cellStyle name="Input 14 3 10 2" xfId="29237"/>
    <cellStyle name="Input 14 3 10 2 2" xfId="49063"/>
    <cellStyle name="Input 14 3 10 3" xfId="39545"/>
    <cellStyle name="Input 14 3 11" xfId="30880"/>
    <cellStyle name="Input 14 3 2" xfId="8802"/>
    <cellStyle name="Input 14 3 2 2" xfId="13523"/>
    <cellStyle name="Input 14 3 2 2 2" xfId="25305"/>
    <cellStyle name="Input 14 3 2 2 2 2" xfId="45131"/>
    <cellStyle name="Input 14 3 2 2 3" xfId="35573"/>
    <cellStyle name="Input 14 3 2 3" xfId="14537"/>
    <cellStyle name="Input 14 3 2 3 2" xfId="26308"/>
    <cellStyle name="Input 14 3 2 3 2 2" xfId="46134"/>
    <cellStyle name="Input 14 3 2 3 3" xfId="36587"/>
    <cellStyle name="Input 14 3 2 4" xfId="15495"/>
    <cellStyle name="Input 14 3 2 4 2" xfId="27263"/>
    <cellStyle name="Input 14 3 2 4 2 2" xfId="47089"/>
    <cellStyle name="Input 14 3 2 4 3" xfId="37545"/>
    <cellStyle name="Input 14 3 2 5" xfId="16439"/>
    <cellStyle name="Input 14 3 2 5 2" xfId="28185"/>
    <cellStyle name="Input 14 3 2 5 2 2" xfId="48011"/>
    <cellStyle name="Input 14 3 2 5 3" xfId="38489"/>
    <cellStyle name="Input 14 3 2 6" xfId="17312"/>
    <cellStyle name="Input 14 3 2 6 2" xfId="29058"/>
    <cellStyle name="Input 14 3 2 6 2 2" xfId="48884"/>
    <cellStyle name="Input 14 3 2 6 3" xfId="39362"/>
    <cellStyle name="Input 14 3 2 7" xfId="18177"/>
    <cellStyle name="Input 14 3 2 7 2" xfId="29897"/>
    <cellStyle name="Input 14 3 2 7 2 2" xfId="49723"/>
    <cellStyle name="Input 14 3 2 7 3" xfId="40227"/>
    <cellStyle name="Input 14 3 2 8" xfId="18945"/>
    <cellStyle name="Input 14 3 2 8 2" xfId="40995"/>
    <cellStyle name="Input 14 3 2 9" xfId="31414"/>
    <cellStyle name="Input 14 3 3" xfId="9771"/>
    <cellStyle name="Input 14 3 3 2" xfId="14176"/>
    <cellStyle name="Input 14 3 3 2 2" xfId="25948"/>
    <cellStyle name="Input 14 3 3 2 2 2" xfId="45774"/>
    <cellStyle name="Input 14 3 3 2 3" xfId="36226"/>
    <cellStyle name="Input 14 3 3 3" xfId="15136"/>
    <cellStyle name="Input 14 3 3 3 2" xfId="26906"/>
    <cellStyle name="Input 14 3 3 3 2 2" xfId="46732"/>
    <cellStyle name="Input 14 3 3 3 3" xfId="37186"/>
    <cellStyle name="Input 14 3 3 4" xfId="16088"/>
    <cellStyle name="Input 14 3 3 4 2" xfId="27834"/>
    <cellStyle name="Input 14 3 3 4 2 2" xfId="47660"/>
    <cellStyle name="Input 14 3 3 4 3" xfId="38138"/>
    <cellStyle name="Input 14 3 3 5" xfId="16962"/>
    <cellStyle name="Input 14 3 3 5 2" xfId="28708"/>
    <cellStyle name="Input 14 3 3 5 2 2" xfId="48534"/>
    <cellStyle name="Input 14 3 3 5 3" xfId="39012"/>
    <cellStyle name="Input 14 3 3 6" xfId="17827"/>
    <cellStyle name="Input 14 3 3 6 2" xfId="29547"/>
    <cellStyle name="Input 14 3 3 6 2 2" xfId="49373"/>
    <cellStyle name="Input 14 3 3 6 3" xfId="39877"/>
    <cellStyle name="Input 14 3 3 7" xfId="18603"/>
    <cellStyle name="Input 14 3 3 7 2" xfId="30323"/>
    <cellStyle name="Input 14 3 3 7 2 2" xfId="50149"/>
    <cellStyle name="Input 14 3 3 7 3" xfId="40653"/>
    <cellStyle name="Input 14 3 3 8" xfId="19360"/>
    <cellStyle name="Input 14 3 3 8 2" xfId="41410"/>
    <cellStyle name="Input 14 3 3 9" xfId="31835"/>
    <cellStyle name="Input 14 3 4" xfId="12494"/>
    <cellStyle name="Input 14 3 4 2" xfId="24309"/>
    <cellStyle name="Input 14 3 4 2 2" xfId="44136"/>
    <cellStyle name="Input 14 3 4 3" xfId="34545"/>
    <cellStyle name="Input 14 3 5" xfId="10694"/>
    <cellStyle name="Input 14 3 5 2" xfId="22565"/>
    <cellStyle name="Input 14 3 5 2 2" xfId="42396"/>
    <cellStyle name="Input 14 3 5 3" xfId="32749"/>
    <cellStyle name="Input 14 3 6" xfId="13796"/>
    <cellStyle name="Input 14 3 6 2" xfId="25571"/>
    <cellStyle name="Input 14 3 6 2 2" xfId="45397"/>
    <cellStyle name="Input 14 3 6 3" xfId="35846"/>
    <cellStyle name="Input 14 3 7" xfId="14774"/>
    <cellStyle name="Input 14 3 7 2" xfId="26544"/>
    <cellStyle name="Input 14 3 7 2 2" xfId="46370"/>
    <cellStyle name="Input 14 3 7 3" xfId="36824"/>
    <cellStyle name="Input 14 3 8" xfId="15727"/>
    <cellStyle name="Input 14 3 8 2" xfId="27481"/>
    <cellStyle name="Input 14 3 8 2 2" xfId="47307"/>
    <cellStyle name="Input 14 3 8 3" xfId="37777"/>
    <cellStyle name="Input 14 3 9" xfId="16626"/>
    <cellStyle name="Input 14 3 9 2" xfId="28372"/>
    <cellStyle name="Input 14 3 9 2 2" xfId="48198"/>
    <cellStyle name="Input 14 3 9 3" xfId="38676"/>
    <cellStyle name="Input 14 4" xfId="7984"/>
    <cellStyle name="Input 14 4 2" xfId="13008"/>
    <cellStyle name="Input 14 4 2 2" xfId="24803"/>
    <cellStyle name="Input 14 4 2 2 2" xfId="44630"/>
    <cellStyle name="Input 14 4 2 3" xfId="35059"/>
    <cellStyle name="Input 14 4 3" xfId="10285"/>
    <cellStyle name="Input 14 4 3 2" xfId="22159"/>
    <cellStyle name="Input 14 4 3 2 2" xfId="41990"/>
    <cellStyle name="Input 14 4 3 3" xfId="32340"/>
    <cellStyle name="Input 14 4 4" xfId="12832"/>
    <cellStyle name="Input 14 4 4 2" xfId="24636"/>
    <cellStyle name="Input 14 4 4 2 2" xfId="44463"/>
    <cellStyle name="Input 14 4 4 3" xfId="34883"/>
    <cellStyle name="Input 14 4 5" xfId="10403"/>
    <cellStyle name="Input 14 4 5 2" xfId="22277"/>
    <cellStyle name="Input 14 4 5 2 2" xfId="42108"/>
    <cellStyle name="Input 14 4 5 3" xfId="32458"/>
    <cellStyle name="Input 14 4 6" xfId="13577"/>
    <cellStyle name="Input 14 4 6 2" xfId="25359"/>
    <cellStyle name="Input 14 4 6 2 2" xfId="45185"/>
    <cellStyle name="Input 14 4 6 3" xfId="35627"/>
    <cellStyle name="Input 14 4 7" xfId="14584"/>
    <cellStyle name="Input 14 4 7 2" xfId="26355"/>
    <cellStyle name="Input 14 4 7 2 2" xfId="46181"/>
    <cellStyle name="Input 14 4 7 3" xfId="36634"/>
    <cellStyle name="Input 14 4 8" xfId="15542"/>
    <cellStyle name="Input 14 4 8 2" xfId="37592"/>
    <cellStyle name="Input 14 4 9" xfId="31146"/>
    <cellStyle name="Input 14 5" xfId="7975"/>
    <cellStyle name="Input 14 5 2" xfId="12999"/>
    <cellStyle name="Input 14 5 2 2" xfId="24794"/>
    <cellStyle name="Input 14 5 2 2 2" xfId="44621"/>
    <cellStyle name="Input 14 5 2 3" xfId="35050"/>
    <cellStyle name="Input 14 5 3" xfId="10293"/>
    <cellStyle name="Input 14 5 3 2" xfId="22167"/>
    <cellStyle name="Input 14 5 3 2 2" xfId="41998"/>
    <cellStyle name="Input 14 5 3 3" xfId="32348"/>
    <cellStyle name="Input 14 5 4" xfId="13326"/>
    <cellStyle name="Input 14 5 4 2" xfId="25113"/>
    <cellStyle name="Input 14 5 4 2 2" xfId="44939"/>
    <cellStyle name="Input 14 5 4 3" xfId="35376"/>
    <cellStyle name="Input 14 5 5" xfId="10027"/>
    <cellStyle name="Input 14 5 5 2" xfId="21902"/>
    <cellStyle name="Input 14 5 5 2 2" xfId="41734"/>
    <cellStyle name="Input 14 5 5 3" xfId="32083"/>
    <cellStyle name="Input 14 5 6" xfId="13663"/>
    <cellStyle name="Input 14 5 6 2" xfId="25445"/>
    <cellStyle name="Input 14 5 6 2 2" xfId="45271"/>
    <cellStyle name="Input 14 5 6 3" xfId="35713"/>
    <cellStyle name="Input 14 5 7" xfId="14669"/>
    <cellStyle name="Input 14 5 7 2" xfId="26440"/>
    <cellStyle name="Input 14 5 7 2 2" xfId="46266"/>
    <cellStyle name="Input 14 5 7 3" xfId="36719"/>
    <cellStyle name="Input 14 5 8" xfId="15627"/>
    <cellStyle name="Input 14 5 8 2" xfId="37677"/>
    <cellStyle name="Input 14 5 9" xfId="31137"/>
    <cellStyle name="Input 14 6" xfId="11519"/>
    <cellStyle name="Input 14 6 2" xfId="23380"/>
    <cellStyle name="Input 14 6 2 2" xfId="43209"/>
    <cellStyle name="Input 14 6 3" xfId="33572"/>
    <cellStyle name="Input 14 7" xfId="11510"/>
    <cellStyle name="Input 14 7 2" xfId="23371"/>
    <cellStyle name="Input 14 7 2 2" xfId="43200"/>
    <cellStyle name="Input 14 7 3" xfId="33563"/>
    <cellStyle name="Input 14 8" xfId="11538"/>
    <cellStyle name="Input 14 8 2" xfId="23399"/>
    <cellStyle name="Input 14 8 2 2" xfId="43228"/>
    <cellStyle name="Input 14 8 3" xfId="33591"/>
    <cellStyle name="Input 14 9" xfId="11491"/>
    <cellStyle name="Input 14 9 2" xfId="23352"/>
    <cellStyle name="Input 14 9 2 2" xfId="43181"/>
    <cellStyle name="Input 14 9 3" xfId="33544"/>
    <cellStyle name="Input 15" xfId="5281"/>
    <cellStyle name="Input 15 10" xfId="11558"/>
    <cellStyle name="Input 15 10 2" xfId="23419"/>
    <cellStyle name="Input 15 10 2 2" xfId="43248"/>
    <cellStyle name="Input 15 10 3" xfId="33611"/>
    <cellStyle name="Input 15 11" xfId="11471"/>
    <cellStyle name="Input 15 11 2" xfId="23332"/>
    <cellStyle name="Input 15 11 2 2" xfId="43161"/>
    <cellStyle name="Input 15 11 3" xfId="33524"/>
    <cellStyle name="Input 15 12" xfId="11577"/>
    <cellStyle name="Input 15 12 2" xfId="23438"/>
    <cellStyle name="Input 15 12 2 2" xfId="43267"/>
    <cellStyle name="Input 15 12 3" xfId="33630"/>
    <cellStyle name="Input 15 13" xfId="30581"/>
    <cellStyle name="Input 15 2" xfId="7009"/>
    <cellStyle name="Input 15 2 10" xfId="11343"/>
    <cellStyle name="Input 15 2 10 2" xfId="23210"/>
    <cellStyle name="Input 15 2 10 2 2" xfId="43040"/>
    <cellStyle name="Input 15 2 10 3" xfId="33397"/>
    <cellStyle name="Input 15 2 11" xfId="13726"/>
    <cellStyle name="Input 15 2 11 2" xfId="25506"/>
    <cellStyle name="Input 15 2 11 2 2" xfId="45332"/>
    <cellStyle name="Input 15 2 11 3" xfId="35776"/>
    <cellStyle name="Input 15 2 12" xfId="30761"/>
    <cellStyle name="Input 15 2 2" xfId="7401"/>
    <cellStyle name="Input 15 2 2 10" xfId="11798"/>
    <cellStyle name="Input 15 2 2 10 2" xfId="23643"/>
    <cellStyle name="Input 15 2 2 10 2 2" xfId="43471"/>
    <cellStyle name="Input 15 2 2 10 3" xfId="33850"/>
    <cellStyle name="Input 15 2 2 11" xfId="31001"/>
    <cellStyle name="Input 15 2 2 2" xfId="9044"/>
    <cellStyle name="Input 15 2 2 2 2" xfId="13696"/>
    <cellStyle name="Input 15 2 2 2 2 2" xfId="25478"/>
    <cellStyle name="Input 15 2 2 2 2 2 2" xfId="45304"/>
    <cellStyle name="Input 15 2 2 2 2 3" xfId="35746"/>
    <cellStyle name="Input 15 2 2 2 3" xfId="14700"/>
    <cellStyle name="Input 15 2 2 2 3 2" xfId="26471"/>
    <cellStyle name="Input 15 2 2 2 3 2 2" xfId="46297"/>
    <cellStyle name="Input 15 2 2 2 3 3" xfId="36750"/>
    <cellStyle name="Input 15 2 2 2 4" xfId="15658"/>
    <cellStyle name="Input 15 2 2 2 4 2" xfId="27417"/>
    <cellStyle name="Input 15 2 2 2 4 2 2" xfId="47243"/>
    <cellStyle name="Input 15 2 2 2 4 3" xfId="37708"/>
    <cellStyle name="Input 15 2 2 2 5" xfId="16583"/>
    <cellStyle name="Input 15 2 2 2 5 2" xfId="28329"/>
    <cellStyle name="Input 15 2 2 2 5 2 2" xfId="48155"/>
    <cellStyle name="Input 15 2 2 2 5 3" xfId="38633"/>
    <cellStyle name="Input 15 2 2 2 6" xfId="17454"/>
    <cellStyle name="Input 15 2 2 2 6 2" xfId="29196"/>
    <cellStyle name="Input 15 2 2 2 6 2 2" xfId="49022"/>
    <cellStyle name="Input 15 2 2 2 6 3" xfId="39504"/>
    <cellStyle name="Input 15 2 2 2 7" xfId="18300"/>
    <cellStyle name="Input 15 2 2 2 7 2" xfId="30020"/>
    <cellStyle name="Input 15 2 2 2 7 2 2" xfId="49846"/>
    <cellStyle name="Input 15 2 2 2 7 3" xfId="40350"/>
    <cellStyle name="Input 15 2 2 2 8" xfId="19060"/>
    <cellStyle name="Input 15 2 2 2 8 2" xfId="41110"/>
    <cellStyle name="Input 15 2 2 2 9" xfId="31535"/>
    <cellStyle name="Input 15 2 2 3" xfId="9886"/>
    <cellStyle name="Input 15 2 2 3 2" xfId="14291"/>
    <cellStyle name="Input 15 2 2 3 2 2" xfId="26063"/>
    <cellStyle name="Input 15 2 2 3 2 2 2" xfId="45889"/>
    <cellStyle name="Input 15 2 2 3 2 3" xfId="36341"/>
    <cellStyle name="Input 15 2 2 3 3" xfId="15251"/>
    <cellStyle name="Input 15 2 2 3 3 2" xfId="27021"/>
    <cellStyle name="Input 15 2 2 3 3 2 2" xfId="46847"/>
    <cellStyle name="Input 15 2 2 3 3 3" xfId="37301"/>
    <cellStyle name="Input 15 2 2 3 4" xfId="16203"/>
    <cellStyle name="Input 15 2 2 3 4 2" xfId="27949"/>
    <cellStyle name="Input 15 2 2 3 4 2 2" xfId="47775"/>
    <cellStyle name="Input 15 2 2 3 4 3" xfId="38253"/>
    <cellStyle name="Input 15 2 2 3 5" xfId="17077"/>
    <cellStyle name="Input 15 2 2 3 5 2" xfId="28823"/>
    <cellStyle name="Input 15 2 2 3 5 2 2" xfId="48649"/>
    <cellStyle name="Input 15 2 2 3 5 3" xfId="39127"/>
    <cellStyle name="Input 15 2 2 3 6" xfId="17942"/>
    <cellStyle name="Input 15 2 2 3 6 2" xfId="29662"/>
    <cellStyle name="Input 15 2 2 3 6 2 2" xfId="49488"/>
    <cellStyle name="Input 15 2 2 3 6 3" xfId="39992"/>
    <cellStyle name="Input 15 2 2 3 7" xfId="18718"/>
    <cellStyle name="Input 15 2 2 3 7 2" xfId="30438"/>
    <cellStyle name="Input 15 2 2 3 7 2 2" xfId="50264"/>
    <cellStyle name="Input 15 2 2 3 7 3" xfId="40768"/>
    <cellStyle name="Input 15 2 2 3 8" xfId="19475"/>
    <cellStyle name="Input 15 2 2 3 8 2" xfId="41525"/>
    <cellStyle name="Input 15 2 2 3 9" xfId="31950"/>
    <cellStyle name="Input 15 2 2 4" xfId="12668"/>
    <cellStyle name="Input 15 2 2 4 2" xfId="24481"/>
    <cellStyle name="Input 15 2 2 4 2 2" xfId="44308"/>
    <cellStyle name="Input 15 2 2 4 3" xfId="34719"/>
    <cellStyle name="Input 15 2 2 5" xfId="10531"/>
    <cellStyle name="Input 15 2 2 5 2" xfId="22402"/>
    <cellStyle name="Input 15 2 2 5 2 2" xfId="42233"/>
    <cellStyle name="Input 15 2 2 5 3" xfId="32586"/>
    <cellStyle name="Input 15 2 2 6" xfId="12277"/>
    <cellStyle name="Input 15 2 2 6 2" xfId="24097"/>
    <cellStyle name="Input 15 2 2 6 2 2" xfId="43924"/>
    <cellStyle name="Input 15 2 2 6 3" xfId="34328"/>
    <cellStyle name="Input 15 2 2 7" xfId="10893"/>
    <cellStyle name="Input 15 2 2 7 2" xfId="22764"/>
    <cellStyle name="Input 15 2 2 7 2 2" xfId="42595"/>
    <cellStyle name="Input 15 2 2 7 3" xfId="32948"/>
    <cellStyle name="Input 15 2 2 8" xfId="12232"/>
    <cellStyle name="Input 15 2 2 8 2" xfId="24052"/>
    <cellStyle name="Input 15 2 2 8 2 2" xfId="43879"/>
    <cellStyle name="Input 15 2 2 8 3" xfId="34283"/>
    <cellStyle name="Input 15 2 2 9" xfId="10934"/>
    <cellStyle name="Input 15 2 2 9 2" xfId="22805"/>
    <cellStyle name="Input 15 2 2 9 2 2" xfId="42636"/>
    <cellStyle name="Input 15 2 2 9 3" xfId="32989"/>
    <cellStyle name="Input 15 2 3" xfId="8654"/>
    <cellStyle name="Input 15 2 3 2" xfId="13396"/>
    <cellStyle name="Input 15 2 3 2 2" xfId="25181"/>
    <cellStyle name="Input 15 2 3 2 2 2" xfId="45007"/>
    <cellStyle name="Input 15 2 3 2 3" xfId="35446"/>
    <cellStyle name="Input 15 2 3 3" xfId="14416"/>
    <cellStyle name="Input 15 2 3 3 2" xfId="26188"/>
    <cellStyle name="Input 15 2 3 3 2 2" xfId="46014"/>
    <cellStyle name="Input 15 2 3 3 3" xfId="36466"/>
    <cellStyle name="Input 15 2 3 4" xfId="15376"/>
    <cellStyle name="Input 15 2 3 4 2" xfId="27144"/>
    <cellStyle name="Input 15 2 3 4 2 2" xfId="46970"/>
    <cellStyle name="Input 15 2 3 4 3" xfId="37426"/>
    <cellStyle name="Input 15 2 3 5" xfId="16325"/>
    <cellStyle name="Input 15 2 3 5 2" xfId="28071"/>
    <cellStyle name="Input 15 2 3 5 2 2" xfId="47897"/>
    <cellStyle name="Input 15 2 3 5 3" xfId="38375"/>
    <cellStyle name="Input 15 2 3 6" xfId="17198"/>
    <cellStyle name="Input 15 2 3 6 2" xfId="28944"/>
    <cellStyle name="Input 15 2 3 6 2 2" xfId="48770"/>
    <cellStyle name="Input 15 2 3 6 3" xfId="39248"/>
    <cellStyle name="Input 15 2 3 7" xfId="18063"/>
    <cellStyle name="Input 15 2 3 7 2" xfId="29783"/>
    <cellStyle name="Input 15 2 3 7 2 2" xfId="49609"/>
    <cellStyle name="Input 15 2 3 7 3" xfId="40113"/>
    <cellStyle name="Input 15 2 3 8" xfId="18839"/>
    <cellStyle name="Input 15 2 3 8 2" xfId="40889"/>
    <cellStyle name="Input 15 2 3 9" xfId="31295"/>
    <cellStyle name="Input 15 2 4" xfId="9665"/>
    <cellStyle name="Input 15 2 4 2" xfId="14070"/>
    <cellStyle name="Input 15 2 4 2 2" xfId="25842"/>
    <cellStyle name="Input 15 2 4 2 2 2" xfId="45668"/>
    <cellStyle name="Input 15 2 4 2 3" xfId="36120"/>
    <cellStyle name="Input 15 2 4 3" xfId="15030"/>
    <cellStyle name="Input 15 2 4 3 2" xfId="26800"/>
    <cellStyle name="Input 15 2 4 3 2 2" xfId="46626"/>
    <cellStyle name="Input 15 2 4 3 3" xfId="37080"/>
    <cellStyle name="Input 15 2 4 4" xfId="15982"/>
    <cellStyle name="Input 15 2 4 4 2" xfId="27728"/>
    <cellStyle name="Input 15 2 4 4 2 2" xfId="47554"/>
    <cellStyle name="Input 15 2 4 4 3" xfId="38032"/>
    <cellStyle name="Input 15 2 4 5" xfId="16856"/>
    <cellStyle name="Input 15 2 4 5 2" xfId="28602"/>
    <cellStyle name="Input 15 2 4 5 2 2" xfId="48428"/>
    <cellStyle name="Input 15 2 4 5 3" xfId="38906"/>
    <cellStyle name="Input 15 2 4 6" xfId="17721"/>
    <cellStyle name="Input 15 2 4 6 2" xfId="29441"/>
    <cellStyle name="Input 15 2 4 6 2 2" xfId="49267"/>
    <cellStyle name="Input 15 2 4 6 3" xfId="39771"/>
    <cellStyle name="Input 15 2 4 7" xfId="18497"/>
    <cellStyle name="Input 15 2 4 7 2" xfId="30217"/>
    <cellStyle name="Input 15 2 4 7 2 2" xfId="50043"/>
    <cellStyle name="Input 15 2 4 7 3" xfId="40547"/>
    <cellStyle name="Input 15 2 4 8" xfId="19254"/>
    <cellStyle name="Input 15 2 4 8 2" xfId="41304"/>
    <cellStyle name="Input 15 2 4 9" xfId="31729"/>
    <cellStyle name="Input 15 2 5" xfId="12367"/>
    <cellStyle name="Input 15 2 5 2" xfId="24183"/>
    <cellStyle name="Input 15 2 5 2 2" xfId="44010"/>
    <cellStyle name="Input 15 2 5 3" xfId="34418"/>
    <cellStyle name="Input 15 2 6" xfId="10816"/>
    <cellStyle name="Input 15 2 6 2" xfId="22687"/>
    <cellStyle name="Input 15 2 6 2 2" xfId="42518"/>
    <cellStyle name="Input 15 2 6 3" xfId="32871"/>
    <cellStyle name="Input 15 2 7" xfId="12132"/>
    <cellStyle name="Input 15 2 7 2" xfId="23957"/>
    <cellStyle name="Input 15 2 7 2 2" xfId="43784"/>
    <cellStyle name="Input 15 2 7 3" xfId="34183"/>
    <cellStyle name="Input 15 2 8" xfId="11013"/>
    <cellStyle name="Input 15 2 8 2" xfId="22882"/>
    <cellStyle name="Input 15 2 8 2 2" xfId="42713"/>
    <cellStyle name="Input 15 2 8 3" xfId="33068"/>
    <cellStyle name="Input 15 2 9" xfId="11727"/>
    <cellStyle name="Input 15 2 9 2" xfId="23577"/>
    <cellStyle name="Input 15 2 9 2 2" xfId="43405"/>
    <cellStyle name="Input 15 2 9 3" xfId="33779"/>
    <cellStyle name="Input 15 3" xfId="7160"/>
    <cellStyle name="Input 15 3 10" xfId="10093"/>
    <cellStyle name="Input 15 3 10 2" xfId="21968"/>
    <cellStyle name="Input 15 3 10 2 2" xfId="41800"/>
    <cellStyle name="Input 15 3 10 3" xfId="32149"/>
    <cellStyle name="Input 15 3 11" xfId="30881"/>
    <cellStyle name="Input 15 3 2" xfId="8803"/>
    <cellStyle name="Input 15 3 2 2" xfId="13524"/>
    <cellStyle name="Input 15 3 2 2 2" xfId="25306"/>
    <cellStyle name="Input 15 3 2 2 2 2" xfId="45132"/>
    <cellStyle name="Input 15 3 2 2 3" xfId="35574"/>
    <cellStyle name="Input 15 3 2 3" xfId="14538"/>
    <cellStyle name="Input 15 3 2 3 2" xfId="26309"/>
    <cellStyle name="Input 15 3 2 3 2 2" xfId="46135"/>
    <cellStyle name="Input 15 3 2 3 3" xfId="36588"/>
    <cellStyle name="Input 15 3 2 4" xfId="15496"/>
    <cellStyle name="Input 15 3 2 4 2" xfId="27264"/>
    <cellStyle name="Input 15 3 2 4 2 2" xfId="47090"/>
    <cellStyle name="Input 15 3 2 4 3" xfId="37546"/>
    <cellStyle name="Input 15 3 2 5" xfId="16440"/>
    <cellStyle name="Input 15 3 2 5 2" xfId="28186"/>
    <cellStyle name="Input 15 3 2 5 2 2" xfId="48012"/>
    <cellStyle name="Input 15 3 2 5 3" xfId="38490"/>
    <cellStyle name="Input 15 3 2 6" xfId="17313"/>
    <cellStyle name="Input 15 3 2 6 2" xfId="29059"/>
    <cellStyle name="Input 15 3 2 6 2 2" xfId="48885"/>
    <cellStyle name="Input 15 3 2 6 3" xfId="39363"/>
    <cellStyle name="Input 15 3 2 7" xfId="18178"/>
    <cellStyle name="Input 15 3 2 7 2" xfId="29898"/>
    <cellStyle name="Input 15 3 2 7 2 2" xfId="49724"/>
    <cellStyle name="Input 15 3 2 7 3" xfId="40228"/>
    <cellStyle name="Input 15 3 2 8" xfId="18946"/>
    <cellStyle name="Input 15 3 2 8 2" xfId="40996"/>
    <cellStyle name="Input 15 3 2 9" xfId="31415"/>
    <cellStyle name="Input 15 3 3" xfId="9772"/>
    <cellStyle name="Input 15 3 3 2" xfId="14177"/>
    <cellStyle name="Input 15 3 3 2 2" xfId="25949"/>
    <cellStyle name="Input 15 3 3 2 2 2" xfId="45775"/>
    <cellStyle name="Input 15 3 3 2 3" xfId="36227"/>
    <cellStyle name="Input 15 3 3 3" xfId="15137"/>
    <cellStyle name="Input 15 3 3 3 2" xfId="26907"/>
    <cellStyle name="Input 15 3 3 3 2 2" xfId="46733"/>
    <cellStyle name="Input 15 3 3 3 3" xfId="37187"/>
    <cellStyle name="Input 15 3 3 4" xfId="16089"/>
    <cellStyle name="Input 15 3 3 4 2" xfId="27835"/>
    <cellStyle name="Input 15 3 3 4 2 2" xfId="47661"/>
    <cellStyle name="Input 15 3 3 4 3" xfId="38139"/>
    <cellStyle name="Input 15 3 3 5" xfId="16963"/>
    <cellStyle name="Input 15 3 3 5 2" xfId="28709"/>
    <cellStyle name="Input 15 3 3 5 2 2" xfId="48535"/>
    <cellStyle name="Input 15 3 3 5 3" xfId="39013"/>
    <cellStyle name="Input 15 3 3 6" xfId="17828"/>
    <cellStyle name="Input 15 3 3 6 2" xfId="29548"/>
    <cellStyle name="Input 15 3 3 6 2 2" xfId="49374"/>
    <cellStyle name="Input 15 3 3 6 3" xfId="39878"/>
    <cellStyle name="Input 15 3 3 7" xfId="18604"/>
    <cellStyle name="Input 15 3 3 7 2" xfId="30324"/>
    <cellStyle name="Input 15 3 3 7 2 2" xfId="50150"/>
    <cellStyle name="Input 15 3 3 7 3" xfId="40654"/>
    <cellStyle name="Input 15 3 3 8" xfId="19361"/>
    <cellStyle name="Input 15 3 3 8 2" xfId="41411"/>
    <cellStyle name="Input 15 3 3 9" xfId="31836"/>
    <cellStyle name="Input 15 3 4" xfId="12495"/>
    <cellStyle name="Input 15 3 4 2" xfId="24310"/>
    <cellStyle name="Input 15 3 4 2 2" xfId="44137"/>
    <cellStyle name="Input 15 3 4 3" xfId="34546"/>
    <cellStyle name="Input 15 3 5" xfId="10693"/>
    <cellStyle name="Input 15 3 5 2" xfId="22564"/>
    <cellStyle name="Input 15 3 5 2 2" xfId="42395"/>
    <cellStyle name="Input 15 3 5 3" xfId="32748"/>
    <cellStyle name="Input 15 3 6" xfId="13292"/>
    <cellStyle name="Input 15 3 6 2" xfId="25080"/>
    <cellStyle name="Input 15 3 6 2 2" xfId="44906"/>
    <cellStyle name="Input 15 3 6 3" xfId="35342"/>
    <cellStyle name="Input 15 3 7" xfId="10053"/>
    <cellStyle name="Input 15 3 7 2" xfId="21928"/>
    <cellStyle name="Input 15 3 7 2 2" xfId="41760"/>
    <cellStyle name="Input 15 3 7 3" xfId="32109"/>
    <cellStyle name="Input 15 3 8" xfId="12865"/>
    <cellStyle name="Input 15 3 8 2" xfId="24663"/>
    <cellStyle name="Input 15 3 8 2 2" xfId="44490"/>
    <cellStyle name="Input 15 3 8 3" xfId="34916"/>
    <cellStyle name="Input 15 3 9" xfId="13232"/>
    <cellStyle name="Input 15 3 9 2" xfId="25023"/>
    <cellStyle name="Input 15 3 9 2 2" xfId="44849"/>
    <cellStyle name="Input 15 3 9 3" xfId="35282"/>
    <cellStyle name="Input 15 4" xfId="7985"/>
    <cellStyle name="Input 15 4 2" xfId="13009"/>
    <cellStyle name="Input 15 4 2 2" xfId="24804"/>
    <cellStyle name="Input 15 4 2 2 2" xfId="44631"/>
    <cellStyle name="Input 15 4 2 3" xfId="35060"/>
    <cellStyle name="Input 15 4 3" xfId="10284"/>
    <cellStyle name="Input 15 4 3 2" xfId="22158"/>
    <cellStyle name="Input 15 4 3 2 2" xfId="41989"/>
    <cellStyle name="Input 15 4 3 3" xfId="32339"/>
    <cellStyle name="Input 15 4 4" xfId="13852"/>
    <cellStyle name="Input 15 4 4 2" xfId="25627"/>
    <cellStyle name="Input 15 4 4 2 2" xfId="45453"/>
    <cellStyle name="Input 15 4 4 3" xfId="35902"/>
    <cellStyle name="Input 15 4 5" xfId="14820"/>
    <cellStyle name="Input 15 4 5 2" xfId="26590"/>
    <cellStyle name="Input 15 4 5 2 2" xfId="46416"/>
    <cellStyle name="Input 15 4 5 3" xfId="36870"/>
    <cellStyle name="Input 15 4 6" xfId="15772"/>
    <cellStyle name="Input 15 4 6 2" xfId="27522"/>
    <cellStyle name="Input 15 4 6 2 2" xfId="47348"/>
    <cellStyle name="Input 15 4 6 3" xfId="37822"/>
    <cellStyle name="Input 15 4 7" xfId="16657"/>
    <cellStyle name="Input 15 4 7 2" xfId="28403"/>
    <cellStyle name="Input 15 4 7 2 2" xfId="48229"/>
    <cellStyle name="Input 15 4 7 3" xfId="38707"/>
    <cellStyle name="Input 15 4 8" xfId="17525"/>
    <cellStyle name="Input 15 4 8 2" xfId="39575"/>
    <cellStyle name="Input 15 4 9" xfId="31147"/>
    <cellStyle name="Input 15 5" xfId="7974"/>
    <cellStyle name="Input 15 5 2" xfId="12998"/>
    <cellStyle name="Input 15 5 2 2" xfId="24793"/>
    <cellStyle name="Input 15 5 2 2 2" xfId="44620"/>
    <cellStyle name="Input 15 5 2 3" xfId="35049"/>
    <cellStyle name="Input 15 5 3" xfId="10294"/>
    <cellStyle name="Input 15 5 3 2" xfId="22168"/>
    <cellStyle name="Input 15 5 3 2 2" xfId="41999"/>
    <cellStyle name="Input 15 5 3 3" xfId="32349"/>
    <cellStyle name="Input 15 5 4" xfId="13849"/>
    <cellStyle name="Input 15 5 4 2" xfId="25624"/>
    <cellStyle name="Input 15 5 4 2 2" xfId="45450"/>
    <cellStyle name="Input 15 5 4 3" xfId="35899"/>
    <cellStyle name="Input 15 5 5" xfId="14817"/>
    <cellStyle name="Input 15 5 5 2" xfId="26587"/>
    <cellStyle name="Input 15 5 5 2 2" xfId="46413"/>
    <cellStyle name="Input 15 5 5 3" xfId="36867"/>
    <cellStyle name="Input 15 5 6" xfId="15769"/>
    <cellStyle name="Input 15 5 6 2" xfId="27519"/>
    <cellStyle name="Input 15 5 6 2 2" xfId="47345"/>
    <cellStyle name="Input 15 5 6 3" xfId="37819"/>
    <cellStyle name="Input 15 5 7" xfId="16654"/>
    <cellStyle name="Input 15 5 7 2" xfId="28400"/>
    <cellStyle name="Input 15 5 7 2 2" xfId="48226"/>
    <cellStyle name="Input 15 5 7 3" xfId="38704"/>
    <cellStyle name="Input 15 5 8" xfId="17522"/>
    <cellStyle name="Input 15 5 8 2" xfId="39572"/>
    <cellStyle name="Input 15 5 9" xfId="31136"/>
    <cellStyle name="Input 15 6" xfId="11520"/>
    <cellStyle name="Input 15 6 2" xfId="23381"/>
    <cellStyle name="Input 15 6 2 2" xfId="43210"/>
    <cellStyle name="Input 15 6 3" xfId="33573"/>
    <cellStyle name="Input 15 7" xfId="11509"/>
    <cellStyle name="Input 15 7 2" xfId="23370"/>
    <cellStyle name="Input 15 7 2 2" xfId="43199"/>
    <cellStyle name="Input 15 7 3" xfId="33562"/>
    <cellStyle name="Input 15 8" xfId="11539"/>
    <cellStyle name="Input 15 8 2" xfId="23400"/>
    <cellStyle name="Input 15 8 2 2" xfId="43229"/>
    <cellStyle name="Input 15 8 3" xfId="33592"/>
    <cellStyle name="Input 15 9" xfId="11490"/>
    <cellStyle name="Input 15 9 2" xfId="23351"/>
    <cellStyle name="Input 15 9 2 2" xfId="43180"/>
    <cellStyle name="Input 15 9 3" xfId="33543"/>
    <cellStyle name="Input 16" xfId="5282"/>
    <cellStyle name="Input 16 10" xfId="11559"/>
    <cellStyle name="Input 16 10 2" xfId="23420"/>
    <cellStyle name="Input 16 10 2 2" xfId="43249"/>
    <cellStyle name="Input 16 10 3" xfId="33612"/>
    <cellStyle name="Input 16 11" xfId="11470"/>
    <cellStyle name="Input 16 11 2" xfId="23331"/>
    <cellStyle name="Input 16 11 2 2" xfId="43160"/>
    <cellStyle name="Input 16 11 3" xfId="33523"/>
    <cellStyle name="Input 16 12" xfId="9989"/>
    <cellStyle name="Input 16 12 2" xfId="21864"/>
    <cellStyle name="Input 16 12 2 2" xfId="41696"/>
    <cellStyle name="Input 16 12 3" xfId="32045"/>
    <cellStyle name="Input 16 13" xfId="30582"/>
    <cellStyle name="Input 16 2" xfId="7008"/>
    <cellStyle name="Input 16 2 10" xfId="11134"/>
    <cellStyle name="Input 16 2 10 2" xfId="23002"/>
    <cellStyle name="Input 16 2 10 2 2" xfId="42832"/>
    <cellStyle name="Input 16 2 10 3" xfId="33188"/>
    <cellStyle name="Input 16 2 11" xfId="12735"/>
    <cellStyle name="Input 16 2 11 2" xfId="24544"/>
    <cellStyle name="Input 16 2 11 2 2" xfId="44371"/>
    <cellStyle name="Input 16 2 11 3" xfId="34786"/>
    <cellStyle name="Input 16 2 12" xfId="30760"/>
    <cellStyle name="Input 16 2 2" xfId="7402"/>
    <cellStyle name="Input 16 2 2 10" xfId="12523"/>
    <cellStyle name="Input 16 2 2 10 2" xfId="24338"/>
    <cellStyle name="Input 16 2 2 10 2 2" xfId="44165"/>
    <cellStyle name="Input 16 2 2 10 3" xfId="34574"/>
    <cellStyle name="Input 16 2 2 11" xfId="31002"/>
    <cellStyle name="Input 16 2 2 2" xfId="9045"/>
    <cellStyle name="Input 16 2 2 2 2" xfId="13697"/>
    <cellStyle name="Input 16 2 2 2 2 2" xfId="25479"/>
    <cellStyle name="Input 16 2 2 2 2 2 2" xfId="45305"/>
    <cellStyle name="Input 16 2 2 2 2 3" xfId="35747"/>
    <cellStyle name="Input 16 2 2 2 3" xfId="14701"/>
    <cellStyle name="Input 16 2 2 2 3 2" xfId="26472"/>
    <cellStyle name="Input 16 2 2 2 3 2 2" xfId="46298"/>
    <cellStyle name="Input 16 2 2 2 3 3" xfId="36751"/>
    <cellStyle name="Input 16 2 2 2 4" xfId="15659"/>
    <cellStyle name="Input 16 2 2 2 4 2" xfId="27418"/>
    <cellStyle name="Input 16 2 2 2 4 2 2" xfId="47244"/>
    <cellStyle name="Input 16 2 2 2 4 3" xfId="37709"/>
    <cellStyle name="Input 16 2 2 2 5" xfId="16584"/>
    <cellStyle name="Input 16 2 2 2 5 2" xfId="28330"/>
    <cellStyle name="Input 16 2 2 2 5 2 2" xfId="48156"/>
    <cellStyle name="Input 16 2 2 2 5 3" xfId="38634"/>
    <cellStyle name="Input 16 2 2 2 6" xfId="17455"/>
    <cellStyle name="Input 16 2 2 2 6 2" xfId="29197"/>
    <cellStyle name="Input 16 2 2 2 6 2 2" xfId="49023"/>
    <cellStyle name="Input 16 2 2 2 6 3" xfId="39505"/>
    <cellStyle name="Input 16 2 2 2 7" xfId="18301"/>
    <cellStyle name="Input 16 2 2 2 7 2" xfId="30021"/>
    <cellStyle name="Input 16 2 2 2 7 2 2" xfId="49847"/>
    <cellStyle name="Input 16 2 2 2 7 3" xfId="40351"/>
    <cellStyle name="Input 16 2 2 2 8" xfId="19061"/>
    <cellStyle name="Input 16 2 2 2 8 2" xfId="41111"/>
    <cellStyle name="Input 16 2 2 2 9" xfId="31536"/>
    <cellStyle name="Input 16 2 2 3" xfId="9887"/>
    <cellStyle name="Input 16 2 2 3 2" xfId="14292"/>
    <cellStyle name="Input 16 2 2 3 2 2" xfId="26064"/>
    <cellStyle name="Input 16 2 2 3 2 2 2" xfId="45890"/>
    <cellStyle name="Input 16 2 2 3 2 3" xfId="36342"/>
    <cellStyle name="Input 16 2 2 3 3" xfId="15252"/>
    <cellStyle name="Input 16 2 2 3 3 2" xfId="27022"/>
    <cellStyle name="Input 16 2 2 3 3 2 2" xfId="46848"/>
    <cellStyle name="Input 16 2 2 3 3 3" xfId="37302"/>
    <cellStyle name="Input 16 2 2 3 4" xfId="16204"/>
    <cellStyle name="Input 16 2 2 3 4 2" xfId="27950"/>
    <cellStyle name="Input 16 2 2 3 4 2 2" xfId="47776"/>
    <cellStyle name="Input 16 2 2 3 4 3" xfId="38254"/>
    <cellStyle name="Input 16 2 2 3 5" xfId="17078"/>
    <cellStyle name="Input 16 2 2 3 5 2" xfId="28824"/>
    <cellStyle name="Input 16 2 2 3 5 2 2" xfId="48650"/>
    <cellStyle name="Input 16 2 2 3 5 3" xfId="39128"/>
    <cellStyle name="Input 16 2 2 3 6" xfId="17943"/>
    <cellStyle name="Input 16 2 2 3 6 2" xfId="29663"/>
    <cellStyle name="Input 16 2 2 3 6 2 2" xfId="49489"/>
    <cellStyle name="Input 16 2 2 3 6 3" xfId="39993"/>
    <cellStyle name="Input 16 2 2 3 7" xfId="18719"/>
    <cellStyle name="Input 16 2 2 3 7 2" xfId="30439"/>
    <cellStyle name="Input 16 2 2 3 7 2 2" xfId="50265"/>
    <cellStyle name="Input 16 2 2 3 7 3" xfId="40769"/>
    <cellStyle name="Input 16 2 2 3 8" xfId="19476"/>
    <cellStyle name="Input 16 2 2 3 8 2" xfId="41526"/>
    <cellStyle name="Input 16 2 2 3 9" xfId="31951"/>
    <cellStyle name="Input 16 2 2 4" xfId="12669"/>
    <cellStyle name="Input 16 2 2 4 2" xfId="24482"/>
    <cellStyle name="Input 16 2 2 4 2 2" xfId="44309"/>
    <cellStyle name="Input 16 2 2 4 3" xfId="34720"/>
    <cellStyle name="Input 16 2 2 5" xfId="10530"/>
    <cellStyle name="Input 16 2 2 5 2" xfId="22401"/>
    <cellStyle name="Input 16 2 2 5 2 2" xfId="42232"/>
    <cellStyle name="Input 16 2 2 5 3" xfId="32585"/>
    <cellStyle name="Input 16 2 2 6" xfId="12801"/>
    <cellStyle name="Input 16 2 2 6 2" xfId="24605"/>
    <cellStyle name="Input 16 2 2 6 2 2" xfId="44432"/>
    <cellStyle name="Input 16 2 2 6 3" xfId="34852"/>
    <cellStyle name="Input 16 2 2 7" xfId="10428"/>
    <cellStyle name="Input 16 2 2 7 2" xfId="22302"/>
    <cellStyle name="Input 16 2 2 7 2 2" xfId="42133"/>
    <cellStyle name="Input 16 2 2 7 3" xfId="32483"/>
    <cellStyle name="Input 16 2 2 8" xfId="12286"/>
    <cellStyle name="Input 16 2 2 8 2" xfId="24106"/>
    <cellStyle name="Input 16 2 2 8 2 2" xfId="43933"/>
    <cellStyle name="Input 16 2 2 8 3" xfId="34337"/>
    <cellStyle name="Input 16 2 2 9" xfId="10887"/>
    <cellStyle name="Input 16 2 2 9 2" xfId="22758"/>
    <cellStyle name="Input 16 2 2 9 2 2" xfId="42589"/>
    <cellStyle name="Input 16 2 2 9 3" xfId="32942"/>
    <cellStyle name="Input 16 2 3" xfId="8653"/>
    <cellStyle name="Input 16 2 3 2" xfId="13395"/>
    <cellStyle name="Input 16 2 3 2 2" xfId="25180"/>
    <cellStyle name="Input 16 2 3 2 2 2" xfId="45006"/>
    <cellStyle name="Input 16 2 3 2 3" xfId="35445"/>
    <cellStyle name="Input 16 2 3 3" xfId="14415"/>
    <cellStyle name="Input 16 2 3 3 2" xfId="26187"/>
    <cellStyle name="Input 16 2 3 3 2 2" xfId="46013"/>
    <cellStyle name="Input 16 2 3 3 3" xfId="36465"/>
    <cellStyle name="Input 16 2 3 4" xfId="15375"/>
    <cellStyle name="Input 16 2 3 4 2" xfId="27143"/>
    <cellStyle name="Input 16 2 3 4 2 2" xfId="46969"/>
    <cellStyle name="Input 16 2 3 4 3" xfId="37425"/>
    <cellStyle name="Input 16 2 3 5" xfId="16324"/>
    <cellStyle name="Input 16 2 3 5 2" xfId="28070"/>
    <cellStyle name="Input 16 2 3 5 2 2" xfId="47896"/>
    <cellStyle name="Input 16 2 3 5 3" xfId="38374"/>
    <cellStyle name="Input 16 2 3 6" xfId="17197"/>
    <cellStyle name="Input 16 2 3 6 2" xfId="28943"/>
    <cellStyle name="Input 16 2 3 6 2 2" xfId="48769"/>
    <cellStyle name="Input 16 2 3 6 3" xfId="39247"/>
    <cellStyle name="Input 16 2 3 7" xfId="18062"/>
    <cellStyle name="Input 16 2 3 7 2" xfId="29782"/>
    <cellStyle name="Input 16 2 3 7 2 2" xfId="49608"/>
    <cellStyle name="Input 16 2 3 7 3" xfId="40112"/>
    <cellStyle name="Input 16 2 3 8" xfId="18838"/>
    <cellStyle name="Input 16 2 3 8 2" xfId="40888"/>
    <cellStyle name="Input 16 2 3 9" xfId="31294"/>
    <cellStyle name="Input 16 2 4" xfId="9664"/>
    <cellStyle name="Input 16 2 4 2" xfId="14069"/>
    <cellStyle name="Input 16 2 4 2 2" xfId="25841"/>
    <cellStyle name="Input 16 2 4 2 2 2" xfId="45667"/>
    <cellStyle name="Input 16 2 4 2 3" xfId="36119"/>
    <cellStyle name="Input 16 2 4 3" xfId="15029"/>
    <cellStyle name="Input 16 2 4 3 2" xfId="26799"/>
    <cellStyle name="Input 16 2 4 3 2 2" xfId="46625"/>
    <cellStyle name="Input 16 2 4 3 3" xfId="37079"/>
    <cellStyle name="Input 16 2 4 4" xfId="15981"/>
    <cellStyle name="Input 16 2 4 4 2" xfId="27727"/>
    <cellStyle name="Input 16 2 4 4 2 2" xfId="47553"/>
    <cellStyle name="Input 16 2 4 4 3" xfId="38031"/>
    <cellStyle name="Input 16 2 4 5" xfId="16855"/>
    <cellStyle name="Input 16 2 4 5 2" xfId="28601"/>
    <cellStyle name="Input 16 2 4 5 2 2" xfId="48427"/>
    <cellStyle name="Input 16 2 4 5 3" xfId="38905"/>
    <cellStyle name="Input 16 2 4 6" xfId="17720"/>
    <cellStyle name="Input 16 2 4 6 2" xfId="29440"/>
    <cellStyle name="Input 16 2 4 6 2 2" xfId="49266"/>
    <cellStyle name="Input 16 2 4 6 3" xfId="39770"/>
    <cellStyle name="Input 16 2 4 7" xfId="18496"/>
    <cellStyle name="Input 16 2 4 7 2" xfId="30216"/>
    <cellStyle name="Input 16 2 4 7 2 2" xfId="50042"/>
    <cellStyle name="Input 16 2 4 7 3" xfId="40546"/>
    <cellStyle name="Input 16 2 4 8" xfId="19253"/>
    <cellStyle name="Input 16 2 4 8 2" xfId="41303"/>
    <cellStyle name="Input 16 2 4 9" xfId="31728"/>
    <cellStyle name="Input 16 2 5" xfId="12366"/>
    <cellStyle name="Input 16 2 5 2" xfId="24182"/>
    <cellStyle name="Input 16 2 5 2 2" xfId="44009"/>
    <cellStyle name="Input 16 2 5 3" xfId="34417"/>
    <cellStyle name="Input 16 2 6" xfId="10817"/>
    <cellStyle name="Input 16 2 6 2" xfId="22688"/>
    <cellStyle name="Input 16 2 6 2 2" xfId="42519"/>
    <cellStyle name="Input 16 2 6 3" xfId="32872"/>
    <cellStyle name="Input 16 2 7" xfId="13273"/>
    <cellStyle name="Input 16 2 7 2" xfId="25061"/>
    <cellStyle name="Input 16 2 7 2 2" xfId="44887"/>
    <cellStyle name="Input 16 2 7 3" xfId="35323"/>
    <cellStyle name="Input 16 2 8" xfId="10071"/>
    <cellStyle name="Input 16 2 8 2" xfId="21946"/>
    <cellStyle name="Input 16 2 8 2 2" xfId="41778"/>
    <cellStyle name="Input 16 2 8 3" xfId="32127"/>
    <cellStyle name="Input 16 2 9" xfId="11996"/>
    <cellStyle name="Input 16 2 9 2" xfId="23823"/>
    <cellStyle name="Input 16 2 9 2 2" xfId="43651"/>
    <cellStyle name="Input 16 2 9 3" xfId="34048"/>
    <cellStyle name="Input 16 3" xfId="7161"/>
    <cellStyle name="Input 16 3 10" xfId="13027"/>
    <cellStyle name="Input 16 3 10 2" xfId="24822"/>
    <cellStyle name="Input 16 3 10 2 2" xfId="44648"/>
    <cellStyle name="Input 16 3 10 3" xfId="35077"/>
    <cellStyle name="Input 16 3 11" xfId="30882"/>
    <cellStyle name="Input 16 3 2" xfId="8804"/>
    <cellStyle name="Input 16 3 2 2" xfId="13525"/>
    <cellStyle name="Input 16 3 2 2 2" xfId="25307"/>
    <cellStyle name="Input 16 3 2 2 2 2" xfId="45133"/>
    <cellStyle name="Input 16 3 2 2 3" xfId="35575"/>
    <cellStyle name="Input 16 3 2 3" xfId="14539"/>
    <cellStyle name="Input 16 3 2 3 2" xfId="26310"/>
    <cellStyle name="Input 16 3 2 3 2 2" xfId="46136"/>
    <cellStyle name="Input 16 3 2 3 3" xfId="36589"/>
    <cellStyle name="Input 16 3 2 4" xfId="15497"/>
    <cellStyle name="Input 16 3 2 4 2" xfId="27265"/>
    <cellStyle name="Input 16 3 2 4 2 2" xfId="47091"/>
    <cellStyle name="Input 16 3 2 4 3" xfId="37547"/>
    <cellStyle name="Input 16 3 2 5" xfId="16441"/>
    <cellStyle name="Input 16 3 2 5 2" xfId="28187"/>
    <cellStyle name="Input 16 3 2 5 2 2" xfId="48013"/>
    <cellStyle name="Input 16 3 2 5 3" xfId="38491"/>
    <cellStyle name="Input 16 3 2 6" xfId="17314"/>
    <cellStyle name="Input 16 3 2 6 2" xfId="29060"/>
    <cellStyle name="Input 16 3 2 6 2 2" xfId="48886"/>
    <cellStyle name="Input 16 3 2 6 3" xfId="39364"/>
    <cellStyle name="Input 16 3 2 7" xfId="18179"/>
    <cellStyle name="Input 16 3 2 7 2" xfId="29899"/>
    <cellStyle name="Input 16 3 2 7 2 2" xfId="49725"/>
    <cellStyle name="Input 16 3 2 7 3" xfId="40229"/>
    <cellStyle name="Input 16 3 2 8" xfId="18947"/>
    <cellStyle name="Input 16 3 2 8 2" xfId="40997"/>
    <cellStyle name="Input 16 3 2 9" xfId="31416"/>
    <cellStyle name="Input 16 3 3" xfId="9773"/>
    <cellStyle name="Input 16 3 3 2" xfId="14178"/>
    <cellStyle name="Input 16 3 3 2 2" xfId="25950"/>
    <cellStyle name="Input 16 3 3 2 2 2" xfId="45776"/>
    <cellStyle name="Input 16 3 3 2 3" xfId="36228"/>
    <cellStyle name="Input 16 3 3 3" xfId="15138"/>
    <cellStyle name="Input 16 3 3 3 2" xfId="26908"/>
    <cellStyle name="Input 16 3 3 3 2 2" xfId="46734"/>
    <cellStyle name="Input 16 3 3 3 3" xfId="37188"/>
    <cellStyle name="Input 16 3 3 4" xfId="16090"/>
    <cellStyle name="Input 16 3 3 4 2" xfId="27836"/>
    <cellStyle name="Input 16 3 3 4 2 2" xfId="47662"/>
    <cellStyle name="Input 16 3 3 4 3" xfId="38140"/>
    <cellStyle name="Input 16 3 3 5" xfId="16964"/>
    <cellStyle name="Input 16 3 3 5 2" xfId="28710"/>
    <cellStyle name="Input 16 3 3 5 2 2" xfId="48536"/>
    <cellStyle name="Input 16 3 3 5 3" xfId="39014"/>
    <cellStyle name="Input 16 3 3 6" xfId="17829"/>
    <cellStyle name="Input 16 3 3 6 2" xfId="29549"/>
    <cellStyle name="Input 16 3 3 6 2 2" xfId="49375"/>
    <cellStyle name="Input 16 3 3 6 3" xfId="39879"/>
    <cellStyle name="Input 16 3 3 7" xfId="18605"/>
    <cellStyle name="Input 16 3 3 7 2" xfId="30325"/>
    <cellStyle name="Input 16 3 3 7 2 2" xfId="50151"/>
    <cellStyle name="Input 16 3 3 7 3" xfId="40655"/>
    <cellStyle name="Input 16 3 3 8" xfId="19362"/>
    <cellStyle name="Input 16 3 3 8 2" xfId="41412"/>
    <cellStyle name="Input 16 3 3 9" xfId="31837"/>
    <cellStyle name="Input 16 3 4" xfId="12496"/>
    <cellStyle name="Input 16 3 4 2" xfId="24311"/>
    <cellStyle name="Input 16 3 4 2 2" xfId="44138"/>
    <cellStyle name="Input 16 3 4 3" xfId="34547"/>
    <cellStyle name="Input 16 3 5" xfId="10692"/>
    <cellStyle name="Input 16 3 5 2" xfId="22563"/>
    <cellStyle name="Input 16 3 5 2 2" xfId="42394"/>
    <cellStyle name="Input 16 3 5 3" xfId="32747"/>
    <cellStyle name="Input 16 3 6" xfId="12141"/>
    <cellStyle name="Input 16 3 6 2" xfId="23966"/>
    <cellStyle name="Input 16 3 6 2 2" xfId="43793"/>
    <cellStyle name="Input 16 3 6 3" xfId="34192"/>
    <cellStyle name="Input 16 3 7" xfId="11005"/>
    <cellStyle name="Input 16 3 7 2" xfId="22874"/>
    <cellStyle name="Input 16 3 7 2 2" xfId="42705"/>
    <cellStyle name="Input 16 3 7 3" xfId="33060"/>
    <cellStyle name="Input 16 3 8" xfId="11735"/>
    <cellStyle name="Input 16 3 8 2" xfId="23584"/>
    <cellStyle name="Input 16 3 8 2 2" xfId="43412"/>
    <cellStyle name="Input 16 3 8 3" xfId="33787"/>
    <cellStyle name="Input 16 3 9" xfId="11337"/>
    <cellStyle name="Input 16 3 9 2" xfId="23204"/>
    <cellStyle name="Input 16 3 9 2 2" xfId="43034"/>
    <cellStyle name="Input 16 3 9 3" xfId="33391"/>
    <cellStyle name="Input 16 4" xfId="7986"/>
    <cellStyle name="Input 16 4 2" xfId="13010"/>
    <cellStyle name="Input 16 4 2 2" xfId="24805"/>
    <cellStyle name="Input 16 4 2 2 2" xfId="44632"/>
    <cellStyle name="Input 16 4 2 3" xfId="35061"/>
    <cellStyle name="Input 16 4 3" xfId="10283"/>
    <cellStyle name="Input 16 4 3 2" xfId="22157"/>
    <cellStyle name="Input 16 4 3 2 2" xfId="41988"/>
    <cellStyle name="Input 16 4 3 3" xfId="32338"/>
    <cellStyle name="Input 16 4 4" xfId="13216"/>
    <cellStyle name="Input 16 4 4 2" xfId="25007"/>
    <cellStyle name="Input 16 4 4 2 2" xfId="44833"/>
    <cellStyle name="Input 16 4 4 3" xfId="35266"/>
    <cellStyle name="Input 16 4 5" xfId="10105"/>
    <cellStyle name="Input 16 4 5 2" xfId="21980"/>
    <cellStyle name="Input 16 4 5 2 2" xfId="41812"/>
    <cellStyle name="Input 16 4 5 3" xfId="32161"/>
    <cellStyle name="Input 16 4 6" xfId="13355"/>
    <cellStyle name="Input 16 4 6 2" xfId="25140"/>
    <cellStyle name="Input 16 4 6 2 2" xfId="44966"/>
    <cellStyle name="Input 16 4 6 3" xfId="35405"/>
    <cellStyle name="Input 16 4 7" xfId="10004"/>
    <cellStyle name="Input 16 4 7 2" xfId="21879"/>
    <cellStyle name="Input 16 4 7 2 2" xfId="41711"/>
    <cellStyle name="Input 16 4 7 3" xfId="32060"/>
    <cellStyle name="Input 16 4 8" xfId="12596"/>
    <cellStyle name="Input 16 4 8 2" xfId="34647"/>
    <cellStyle name="Input 16 4 9" xfId="31148"/>
    <cellStyle name="Input 16 5" xfId="7973"/>
    <cellStyle name="Input 16 5 2" xfId="12997"/>
    <cellStyle name="Input 16 5 2 2" xfId="24792"/>
    <cellStyle name="Input 16 5 2 2 2" xfId="44619"/>
    <cellStyle name="Input 16 5 2 3" xfId="35048"/>
    <cellStyle name="Input 16 5 3" xfId="10295"/>
    <cellStyle name="Input 16 5 3 2" xfId="22169"/>
    <cellStyle name="Input 16 5 3 2 2" xfId="42000"/>
    <cellStyle name="Input 16 5 3 3" xfId="32350"/>
    <cellStyle name="Input 16 5 4" xfId="12829"/>
    <cellStyle name="Input 16 5 4 2" xfId="24633"/>
    <cellStyle name="Input 16 5 4 2 2" xfId="44460"/>
    <cellStyle name="Input 16 5 4 3" xfId="34880"/>
    <cellStyle name="Input 16 5 5" xfId="10406"/>
    <cellStyle name="Input 16 5 5 2" xfId="22280"/>
    <cellStyle name="Input 16 5 5 2 2" xfId="42111"/>
    <cellStyle name="Input 16 5 5 3" xfId="32461"/>
    <cellStyle name="Input 16 5 6" xfId="13836"/>
    <cellStyle name="Input 16 5 6 2" xfId="25611"/>
    <cellStyle name="Input 16 5 6 2 2" xfId="45437"/>
    <cellStyle name="Input 16 5 6 3" xfId="35886"/>
    <cellStyle name="Input 16 5 7" xfId="14805"/>
    <cellStyle name="Input 16 5 7 2" xfId="26575"/>
    <cellStyle name="Input 16 5 7 2 2" xfId="46401"/>
    <cellStyle name="Input 16 5 7 3" xfId="36855"/>
    <cellStyle name="Input 16 5 8" xfId="15757"/>
    <cellStyle name="Input 16 5 8 2" xfId="37807"/>
    <cellStyle name="Input 16 5 9" xfId="31135"/>
    <cellStyle name="Input 16 6" xfId="11521"/>
    <cellStyle name="Input 16 6 2" xfId="23382"/>
    <cellStyle name="Input 16 6 2 2" xfId="43211"/>
    <cellStyle name="Input 16 6 3" xfId="33574"/>
    <cellStyle name="Input 16 7" xfId="11508"/>
    <cellStyle name="Input 16 7 2" xfId="23369"/>
    <cellStyle name="Input 16 7 2 2" xfId="43198"/>
    <cellStyle name="Input 16 7 3" xfId="33561"/>
    <cellStyle name="Input 16 8" xfId="11540"/>
    <cellStyle name="Input 16 8 2" xfId="23401"/>
    <cellStyle name="Input 16 8 2 2" xfId="43230"/>
    <cellStyle name="Input 16 8 3" xfId="33593"/>
    <cellStyle name="Input 16 9" xfId="11489"/>
    <cellStyle name="Input 16 9 2" xfId="23350"/>
    <cellStyle name="Input 16 9 2 2" xfId="43179"/>
    <cellStyle name="Input 16 9 3" xfId="33542"/>
    <cellStyle name="Input 17" xfId="5283"/>
    <cellStyle name="Input 17 10" xfId="11560"/>
    <cellStyle name="Input 17 10 2" xfId="23421"/>
    <cellStyle name="Input 17 10 2 2" xfId="43250"/>
    <cellStyle name="Input 17 10 3" xfId="33613"/>
    <cellStyle name="Input 17 11" xfId="11469"/>
    <cellStyle name="Input 17 11 2" xfId="23330"/>
    <cellStyle name="Input 17 11 2 2" xfId="43159"/>
    <cellStyle name="Input 17 11 3" xfId="33522"/>
    <cellStyle name="Input 17 12" xfId="9998"/>
    <cellStyle name="Input 17 12 2" xfId="21873"/>
    <cellStyle name="Input 17 12 2 2" xfId="41705"/>
    <cellStyle name="Input 17 12 3" xfId="32054"/>
    <cellStyle name="Input 17 13" xfId="30583"/>
    <cellStyle name="Input 17 2" xfId="7007"/>
    <cellStyle name="Input 17 2 10" xfId="16604"/>
    <cellStyle name="Input 17 2 10 2" xfId="28350"/>
    <cellStyle name="Input 17 2 10 2 2" xfId="48176"/>
    <cellStyle name="Input 17 2 10 3" xfId="38654"/>
    <cellStyle name="Input 17 2 11" xfId="17475"/>
    <cellStyle name="Input 17 2 11 2" xfId="29217"/>
    <cellStyle name="Input 17 2 11 2 2" xfId="49043"/>
    <cellStyle name="Input 17 2 11 3" xfId="39525"/>
    <cellStyle name="Input 17 2 12" xfId="30759"/>
    <cellStyle name="Input 17 2 2" xfId="7403"/>
    <cellStyle name="Input 17 2 2 10" xfId="17512"/>
    <cellStyle name="Input 17 2 2 10 2" xfId="29254"/>
    <cellStyle name="Input 17 2 2 10 2 2" xfId="49080"/>
    <cellStyle name="Input 17 2 2 10 3" xfId="39562"/>
    <cellStyle name="Input 17 2 2 11" xfId="31003"/>
    <cellStyle name="Input 17 2 2 2" xfId="9046"/>
    <cellStyle name="Input 17 2 2 2 2" xfId="13698"/>
    <cellStyle name="Input 17 2 2 2 2 2" xfId="25480"/>
    <cellStyle name="Input 17 2 2 2 2 2 2" xfId="45306"/>
    <cellStyle name="Input 17 2 2 2 2 3" xfId="35748"/>
    <cellStyle name="Input 17 2 2 2 3" xfId="14702"/>
    <cellStyle name="Input 17 2 2 2 3 2" xfId="26473"/>
    <cellStyle name="Input 17 2 2 2 3 2 2" xfId="46299"/>
    <cellStyle name="Input 17 2 2 2 3 3" xfId="36752"/>
    <cellStyle name="Input 17 2 2 2 4" xfId="15660"/>
    <cellStyle name="Input 17 2 2 2 4 2" xfId="27419"/>
    <cellStyle name="Input 17 2 2 2 4 2 2" xfId="47245"/>
    <cellStyle name="Input 17 2 2 2 4 3" xfId="37710"/>
    <cellStyle name="Input 17 2 2 2 5" xfId="16585"/>
    <cellStyle name="Input 17 2 2 2 5 2" xfId="28331"/>
    <cellStyle name="Input 17 2 2 2 5 2 2" xfId="48157"/>
    <cellStyle name="Input 17 2 2 2 5 3" xfId="38635"/>
    <cellStyle name="Input 17 2 2 2 6" xfId="17456"/>
    <cellStyle name="Input 17 2 2 2 6 2" xfId="29198"/>
    <cellStyle name="Input 17 2 2 2 6 2 2" xfId="49024"/>
    <cellStyle name="Input 17 2 2 2 6 3" xfId="39506"/>
    <cellStyle name="Input 17 2 2 2 7" xfId="18302"/>
    <cellStyle name="Input 17 2 2 2 7 2" xfId="30022"/>
    <cellStyle name="Input 17 2 2 2 7 2 2" xfId="49848"/>
    <cellStyle name="Input 17 2 2 2 7 3" xfId="40352"/>
    <cellStyle name="Input 17 2 2 2 8" xfId="19062"/>
    <cellStyle name="Input 17 2 2 2 8 2" xfId="41112"/>
    <cellStyle name="Input 17 2 2 2 9" xfId="31537"/>
    <cellStyle name="Input 17 2 2 3" xfId="9888"/>
    <cellStyle name="Input 17 2 2 3 2" xfId="14293"/>
    <cellStyle name="Input 17 2 2 3 2 2" xfId="26065"/>
    <cellStyle name="Input 17 2 2 3 2 2 2" xfId="45891"/>
    <cellStyle name="Input 17 2 2 3 2 3" xfId="36343"/>
    <cellStyle name="Input 17 2 2 3 3" xfId="15253"/>
    <cellStyle name="Input 17 2 2 3 3 2" xfId="27023"/>
    <cellStyle name="Input 17 2 2 3 3 2 2" xfId="46849"/>
    <cellStyle name="Input 17 2 2 3 3 3" xfId="37303"/>
    <cellStyle name="Input 17 2 2 3 4" xfId="16205"/>
    <cellStyle name="Input 17 2 2 3 4 2" xfId="27951"/>
    <cellStyle name="Input 17 2 2 3 4 2 2" xfId="47777"/>
    <cellStyle name="Input 17 2 2 3 4 3" xfId="38255"/>
    <cellStyle name="Input 17 2 2 3 5" xfId="17079"/>
    <cellStyle name="Input 17 2 2 3 5 2" xfId="28825"/>
    <cellStyle name="Input 17 2 2 3 5 2 2" xfId="48651"/>
    <cellStyle name="Input 17 2 2 3 5 3" xfId="39129"/>
    <cellStyle name="Input 17 2 2 3 6" xfId="17944"/>
    <cellStyle name="Input 17 2 2 3 6 2" xfId="29664"/>
    <cellStyle name="Input 17 2 2 3 6 2 2" xfId="49490"/>
    <cellStyle name="Input 17 2 2 3 6 3" xfId="39994"/>
    <cellStyle name="Input 17 2 2 3 7" xfId="18720"/>
    <cellStyle name="Input 17 2 2 3 7 2" xfId="30440"/>
    <cellStyle name="Input 17 2 2 3 7 2 2" xfId="50266"/>
    <cellStyle name="Input 17 2 2 3 7 3" xfId="40770"/>
    <cellStyle name="Input 17 2 2 3 8" xfId="19477"/>
    <cellStyle name="Input 17 2 2 3 8 2" xfId="41527"/>
    <cellStyle name="Input 17 2 2 3 9" xfId="31952"/>
    <cellStyle name="Input 17 2 2 4" xfId="12670"/>
    <cellStyle name="Input 17 2 2 4 2" xfId="24483"/>
    <cellStyle name="Input 17 2 2 4 2 2" xfId="44310"/>
    <cellStyle name="Input 17 2 2 4 3" xfId="34721"/>
    <cellStyle name="Input 17 2 2 5" xfId="10529"/>
    <cellStyle name="Input 17 2 2 5 2" xfId="22400"/>
    <cellStyle name="Input 17 2 2 5 2 2" xfId="42231"/>
    <cellStyle name="Input 17 2 2 5 3" xfId="32584"/>
    <cellStyle name="Input 17 2 2 6" xfId="13820"/>
    <cellStyle name="Input 17 2 2 6 2" xfId="25595"/>
    <cellStyle name="Input 17 2 2 6 2 2" xfId="45421"/>
    <cellStyle name="Input 17 2 2 6 3" xfId="35870"/>
    <cellStyle name="Input 17 2 2 7" xfId="14796"/>
    <cellStyle name="Input 17 2 2 7 2" xfId="26566"/>
    <cellStyle name="Input 17 2 2 7 2 2" xfId="46392"/>
    <cellStyle name="Input 17 2 2 7 3" xfId="36846"/>
    <cellStyle name="Input 17 2 2 8" xfId="15748"/>
    <cellStyle name="Input 17 2 2 8 2" xfId="27502"/>
    <cellStyle name="Input 17 2 2 8 2 2" xfId="47328"/>
    <cellStyle name="Input 17 2 2 8 3" xfId="37798"/>
    <cellStyle name="Input 17 2 2 9" xfId="16643"/>
    <cellStyle name="Input 17 2 2 9 2" xfId="28389"/>
    <cellStyle name="Input 17 2 2 9 2 2" xfId="48215"/>
    <cellStyle name="Input 17 2 2 9 3" xfId="38693"/>
    <cellStyle name="Input 17 2 3" xfId="8652"/>
    <cellStyle name="Input 17 2 3 2" xfId="13394"/>
    <cellStyle name="Input 17 2 3 2 2" xfId="25179"/>
    <cellStyle name="Input 17 2 3 2 2 2" xfId="45005"/>
    <cellStyle name="Input 17 2 3 2 3" xfId="35444"/>
    <cellStyle name="Input 17 2 3 3" xfId="14414"/>
    <cellStyle name="Input 17 2 3 3 2" xfId="26186"/>
    <cellStyle name="Input 17 2 3 3 2 2" xfId="46012"/>
    <cellStyle name="Input 17 2 3 3 3" xfId="36464"/>
    <cellStyle name="Input 17 2 3 4" xfId="15374"/>
    <cellStyle name="Input 17 2 3 4 2" xfId="27142"/>
    <cellStyle name="Input 17 2 3 4 2 2" xfId="46968"/>
    <cellStyle name="Input 17 2 3 4 3" xfId="37424"/>
    <cellStyle name="Input 17 2 3 5" xfId="16323"/>
    <cellStyle name="Input 17 2 3 5 2" xfId="28069"/>
    <cellStyle name="Input 17 2 3 5 2 2" xfId="47895"/>
    <cellStyle name="Input 17 2 3 5 3" xfId="38373"/>
    <cellStyle name="Input 17 2 3 6" xfId="17196"/>
    <cellStyle name="Input 17 2 3 6 2" xfId="28942"/>
    <cellStyle name="Input 17 2 3 6 2 2" xfId="48768"/>
    <cellStyle name="Input 17 2 3 6 3" xfId="39246"/>
    <cellStyle name="Input 17 2 3 7" xfId="18061"/>
    <cellStyle name="Input 17 2 3 7 2" xfId="29781"/>
    <cellStyle name="Input 17 2 3 7 2 2" xfId="49607"/>
    <cellStyle name="Input 17 2 3 7 3" xfId="40111"/>
    <cellStyle name="Input 17 2 3 8" xfId="18837"/>
    <cellStyle name="Input 17 2 3 8 2" xfId="40887"/>
    <cellStyle name="Input 17 2 3 9" xfId="31293"/>
    <cellStyle name="Input 17 2 4" xfId="9663"/>
    <cellStyle name="Input 17 2 4 2" xfId="14068"/>
    <cellStyle name="Input 17 2 4 2 2" xfId="25840"/>
    <cellStyle name="Input 17 2 4 2 2 2" xfId="45666"/>
    <cellStyle name="Input 17 2 4 2 3" xfId="36118"/>
    <cellStyle name="Input 17 2 4 3" xfId="15028"/>
    <cellStyle name="Input 17 2 4 3 2" xfId="26798"/>
    <cellStyle name="Input 17 2 4 3 2 2" xfId="46624"/>
    <cellStyle name="Input 17 2 4 3 3" xfId="37078"/>
    <cellStyle name="Input 17 2 4 4" xfId="15980"/>
    <cellStyle name="Input 17 2 4 4 2" xfId="27726"/>
    <cellStyle name="Input 17 2 4 4 2 2" xfId="47552"/>
    <cellStyle name="Input 17 2 4 4 3" xfId="38030"/>
    <cellStyle name="Input 17 2 4 5" xfId="16854"/>
    <cellStyle name="Input 17 2 4 5 2" xfId="28600"/>
    <cellStyle name="Input 17 2 4 5 2 2" xfId="48426"/>
    <cellStyle name="Input 17 2 4 5 3" xfId="38904"/>
    <cellStyle name="Input 17 2 4 6" xfId="17719"/>
    <cellStyle name="Input 17 2 4 6 2" xfId="29439"/>
    <cellStyle name="Input 17 2 4 6 2 2" xfId="49265"/>
    <cellStyle name="Input 17 2 4 6 3" xfId="39769"/>
    <cellStyle name="Input 17 2 4 7" xfId="18495"/>
    <cellStyle name="Input 17 2 4 7 2" xfId="30215"/>
    <cellStyle name="Input 17 2 4 7 2 2" xfId="50041"/>
    <cellStyle name="Input 17 2 4 7 3" xfId="40545"/>
    <cellStyle name="Input 17 2 4 8" xfId="19252"/>
    <cellStyle name="Input 17 2 4 8 2" xfId="41302"/>
    <cellStyle name="Input 17 2 4 9" xfId="31727"/>
    <cellStyle name="Input 17 2 5" xfId="12365"/>
    <cellStyle name="Input 17 2 5 2" xfId="24181"/>
    <cellStyle name="Input 17 2 5 2 2" xfId="44008"/>
    <cellStyle name="Input 17 2 5 3" xfId="34416"/>
    <cellStyle name="Input 17 2 6" xfId="10818"/>
    <cellStyle name="Input 17 2 6 2" xfId="22689"/>
    <cellStyle name="Input 17 2 6 2 2" xfId="42520"/>
    <cellStyle name="Input 17 2 6 3" xfId="32873"/>
    <cellStyle name="Input 17 2 7" xfId="13774"/>
    <cellStyle name="Input 17 2 7 2" xfId="25549"/>
    <cellStyle name="Input 17 2 7 2 2" xfId="45375"/>
    <cellStyle name="Input 17 2 7 3" xfId="35824"/>
    <cellStyle name="Input 17 2 8" xfId="14752"/>
    <cellStyle name="Input 17 2 8 2" xfId="26522"/>
    <cellStyle name="Input 17 2 8 2 2" xfId="46348"/>
    <cellStyle name="Input 17 2 8 3" xfId="36802"/>
    <cellStyle name="Input 17 2 9" xfId="15705"/>
    <cellStyle name="Input 17 2 9 2" xfId="27459"/>
    <cellStyle name="Input 17 2 9 2 2" xfId="47285"/>
    <cellStyle name="Input 17 2 9 3" xfId="37755"/>
    <cellStyle name="Input 17 3" xfId="7162"/>
    <cellStyle name="Input 17 3 10" xfId="13863"/>
    <cellStyle name="Input 17 3 10 2" xfId="25637"/>
    <cellStyle name="Input 17 3 10 2 2" xfId="45463"/>
    <cellStyle name="Input 17 3 10 3" xfId="35913"/>
    <cellStyle name="Input 17 3 11" xfId="30883"/>
    <cellStyle name="Input 17 3 2" xfId="8805"/>
    <cellStyle name="Input 17 3 2 2" xfId="13526"/>
    <cellStyle name="Input 17 3 2 2 2" xfId="25308"/>
    <cellStyle name="Input 17 3 2 2 2 2" xfId="45134"/>
    <cellStyle name="Input 17 3 2 2 3" xfId="35576"/>
    <cellStyle name="Input 17 3 2 3" xfId="14540"/>
    <cellStyle name="Input 17 3 2 3 2" xfId="26311"/>
    <cellStyle name="Input 17 3 2 3 2 2" xfId="46137"/>
    <cellStyle name="Input 17 3 2 3 3" xfId="36590"/>
    <cellStyle name="Input 17 3 2 4" xfId="15498"/>
    <cellStyle name="Input 17 3 2 4 2" xfId="27266"/>
    <cellStyle name="Input 17 3 2 4 2 2" xfId="47092"/>
    <cellStyle name="Input 17 3 2 4 3" xfId="37548"/>
    <cellStyle name="Input 17 3 2 5" xfId="16442"/>
    <cellStyle name="Input 17 3 2 5 2" xfId="28188"/>
    <cellStyle name="Input 17 3 2 5 2 2" xfId="48014"/>
    <cellStyle name="Input 17 3 2 5 3" xfId="38492"/>
    <cellStyle name="Input 17 3 2 6" xfId="17315"/>
    <cellStyle name="Input 17 3 2 6 2" xfId="29061"/>
    <cellStyle name="Input 17 3 2 6 2 2" xfId="48887"/>
    <cellStyle name="Input 17 3 2 6 3" xfId="39365"/>
    <cellStyle name="Input 17 3 2 7" xfId="18180"/>
    <cellStyle name="Input 17 3 2 7 2" xfId="29900"/>
    <cellStyle name="Input 17 3 2 7 2 2" xfId="49726"/>
    <cellStyle name="Input 17 3 2 7 3" xfId="40230"/>
    <cellStyle name="Input 17 3 2 8" xfId="18948"/>
    <cellStyle name="Input 17 3 2 8 2" xfId="40998"/>
    <cellStyle name="Input 17 3 2 9" xfId="31417"/>
    <cellStyle name="Input 17 3 3" xfId="9774"/>
    <cellStyle name="Input 17 3 3 2" xfId="14179"/>
    <cellStyle name="Input 17 3 3 2 2" xfId="25951"/>
    <cellStyle name="Input 17 3 3 2 2 2" xfId="45777"/>
    <cellStyle name="Input 17 3 3 2 3" xfId="36229"/>
    <cellStyle name="Input 17 3 3 3" xfId="15139"/>
    <cellStyle name="Input 17 3 3 3 2" xfId="26909"/>
    <cellStyle name="Input 17 3 3 3 2 2" xfId="46735"/>
    <cellStyle name="Input 17 3 3 3 3" xfId="37189"/>
    <cellStyle name="Input 17 3 3 4" xfId="16091"/>
    <cellStyle name="Input 17 3 3 4 2" xfId="27837"/>
    <cellStyle name="Input 17 3 3 4 2 2" xfId="47663"/>
    <cellStyle name="Input 17 3 3 4 3" xfId="38141"/>
    <cellStyle name="Input 17 3 3 5" xfId="16965"/>
    <cellStyle name="Input 17 3 3 5 2" xfId="28711"/>
    <cellStyle name="Input 17 3 3 5 2 2" xfId="48537"/>
    <cellStyle name="Input 17 3 3 5 3" xfId="39015"/>
    <cellStyle name="Input 17 3 3 6" xfId="17830"/>
    <cellStyle name="Input 17 3 3 6 2" xfId="29550"/>
    <cellStyle name="Input 17 3 3 6 2 2" xfId="49376"/>
    <cellStyle name="Input 17 3 3 6 3" xfId="39880"/>
    <cellStyle name="Input 17 3 3 7" xfId="18606"/>
    <cellStyle name="Input 17 3 3 7 2" xfId="30326"/>
    <cellStyle name="Input 17 3 3 7 2 2" xfId="50152"/>
    <cellStyle name="Input 17 3 3 7 3" xfId="40656"/>
    <cellStyle name="Input 17 3 3 8" xfId="19363"/>
    <cellStyle name="Input 17 3 3 8 2" xfId="41413"/>
    <cellStyle name="Input 17 3 3 9" xfId="31838"/>
    <cellStyle name="Input 17 3 4" xfId="12497"/>
    <cellStyle name="Input 17 3 4 2" xfId="24312"/>
    <cellStyle name="Input 17 3 4 2 2" xfId="44139"/>
    <cellStyle name="Input 17 3 4 3" xfId="34548"/>
    <cellStyle name="Input 17 3 5" xfId="10691"/>
    <cellStyle name="Input 17 3 5 2" xfId="22562"/>
    <cellStyle name="Input 17 3 5 2 2" xfId="42393"/>
    <cellStyle name="Input 17 3 5 3" xfId="32746"/>
    <cellStyle name="Input 17 3 6" xfId="12776"/>
    <cellStyle name="Input 17 3 6 2" xfId="24584"/>
    <cellStyle name="Input 17 3 6 2 2" xfId="44411"/>
    <cellStyle name="Input 17 3 6 3" xfId="34827"/>
    <cellStyle name="Input 17 3 7" xfId="10447"/>
    <cellStyle name="Input 17 3 7 2" xfId="22321"/>
    <cellStyle name="Input 17 3 7 2 2" xfId="42152"/>
    <cellStyle name="Input 17 3 7 3" xfId="32502"/>
    <cellStyle name="Input 17 3 8" xfId="13085"/>
    <cellStyle name="Input 17 3 8 2" xfId="24878"/>
    <cellStyle name="Input 17 3 8 2 2" xfId="44704"/>
    <cellStyle name="Input 17 3 8 3" xfId="35135"/>
    <cellStyle name="Input 17 3 9" xfId="10218"/>
    <cellStyle name="Input 17 3 9 2" xfId="22092"/>
    <cellStyle name="Input 17 3 9 2 2" xfId="41924"/>
    <cellStyle name="Input 17 3 9 3" xfId="32274"/>
    <cellStyle name="Input 17 4" xfId="7987"/>
    <cellStyle name="Input 17 4 2" xfId="13011"/>
    <cellStyle name="Input 17 4 2 2" xfId="24806"/>
    <cellStyle name="Input 17 4 2 2 2" xfId="44633"/>
    <cellStyle name="Input 17 4 2 3" xfId="35062"/>
    <cellStyle name="Input 17 4 3" xfId="10282"/>
    <cellStyle name="Input 17 4 3 2" xfId="22156"/>
    <cellStyle name="Input 17 4 3 2 2" xfId="41987"/>
    <cellStyle name="Input 17 4 3 3" xfId="32337"/>
    <cellStyle name="Input 17 4 4" xfId="12830"/>
    <cellStyle name="Input 17 4 4 2" xfId="24634"/>
    <cellStyle name="Input 17 4 4 2 2" xfId="44461"/>
    <cellStyle name="Input 17 4 4 3" xfId="34881"/>
    <cellStyle name="Input 17 4 5" xfId="10405"/>
    <cellStyle name="Input 17 4 5 2" xfId="22279"/>
    <cellStyle name="Input 17 4 5 2 2" xfId="42110"/>
    <cellStyle name="Input 17 4 5 3" xfId="32460"/>
    <cellStyle name="Input 17 4 6" xfId="13210"/>
    <cellStyle name="Input 17 4 6 2" xfId="25001"/>
    <cellStyle name="Input 17 4 6 2 2" xfId="44827"/>
    <cellStyle name="Input 17 4 6 3" xfId="35260"/>
    <cellStyle name="Input 17 4 7" xfId="10111"/>
    <cellStyle name="Input 17 4 7 2" xfId="21986"/>
    <cellStyle name="Input 17 4 7 2 2" xfId="41818"/>
    <cellStyle name="Input 17 4 7 3" xfId="32167"/>
    <cellStyle name="Input 17 4 8" xfId="12323"/>
    <cellStyle name="Input 17 4 8 2" xfId="34374"/>
    <cellStyle name="Input 17 4 9" xfId="31149"/>
    <cellStyle name="Input 17 5" xfId="7972"/>
    <cellStyle name="Input 17 5 2" xfId="12996"/>
    <cellStyle name="Input 17 5 2 2" xfId="24791"/>
    <cellStyle name="Input 17 5 2 2 2" xfId="44618"/>
    <cellStyle name="Input 17 5 2 3" xfId="35047"/>
    <cellStyle name="Input 17 5 3" xfId="10296"/>
    <cellStyle name="Input 17 5 3 2" xfId="22170"/>
    <cellStyle name="Input 17 5 3 2 2" xfId="42001"/>
    <cellStyle name="Input 17 5 3 3" xfId="32351"/>
    <cellStyle name="Input 17 5 4" xfId="12294"/>
    <cellStyle name="Input 17 5 4 2" xfId="24114"/>
    <cellStyle name="Input 17 5 4 2 2" xfId="43941"/>
    <cellStyle name="Input 17 5 4 3" xfId="34345"/>
    <cellStyle name="Input 17 5 5" xfId="10879"/>
    <cellStyle name="Input 17 5 5 2" xfId="22750"/>
    <cellStyle name="Input 17 5 5 2 2" xfId="42581"/>
    <cellStyle name="Input 17 5 5 3" xfId="32934"/>
    <cellStyle name="Input 17 5 6" xfId="12743"/>
    <cellStyle name="Input 17 5 6 2" xfId="24551"/>
    <cellStyle name="Input 17 5 6 2 2" xfId="44378"/>
    <cellStyle name="Input 17 5 6 3" xfId="34794"/>
    <cellStyle name="Input 17 5 7" xfId="10477"/>
    <cellStyle name="Input 17 5 7 2" xfId="22351"/>
    <cellStyle name="Input 17 5 7 2 2" xfId="42182"/>
    <cellStyle name="Input 17 5 7 3" xfId="32532"/>
    <cellStyle name="Input 17 5 8" xfId="11904"/>
    <cellStyle name="Input 17 5 8 2" xfId="33956"/>
    <cellStyle name="Input 17 5 9" xfId="31134"/>
    <cellStyle name="Input 17 6" xfId="11522"/>
    <cellStyle name="Input 17 6 2" xfId="23383"/>
    <cellStyle name="Input 17 6 2 2" xfId="43212"/>
    <cellStyle name="Input 17 6 3" xfId="33575"/>
    <cellStyle name="Input 17 7" xfId="11507"/>
    <cellStyle name="Input 17 7 2" xfId="23368"/>
    <cellStyle name="Input 17 7 2 2" xfId="43197"/>
    <cellStyle name="Input 17 7 3" xfId="33560"/>
    <cellStyle name="Input 17 8" xfId="11541"/>
    <cellStyle name="Input 17 8 2" xfId="23402"/>
    <cellStyle name="Input 17 8 2 2" xfId="43231"/>
    <cellStyle name="Input 17 8 3" xfId="33594"/>
    <cellStyle name="Input 17 9" xfId="11488"/>
    <cellStyle name="Input 17 9 2" xfId="23349"/>
    <cellStyle name="Input 17 9 2 2" xfId="43178"/>
    <cellStyle name="Input 17 9 3" xfId="33541"/>
    <cellStyle name="Input 18" xfId="5284"/>
    <cellStyle name="Input 18 10" xfId="11487"/>
    <cellStyle name="Input 18 10 2" xfId="23348"/>
    <cellStyle name="Input 18 10 2 2" xfId="43177"/>
    <cellStyle name="Input 18 10 3" xfId="33540"/>
    <cellStyle name="Input 18 11" xfId="11561"/>
    <cellStyle name="Input 18 11 2" xfId="23422"/>
    <cellStyle name="Input 18 11 2 2" xfId="43251"/>
    <cellStyle name="Input 18 11 3" xfId="33614"/>
    <cellStyle name="Input 18 12" xfId="11468"/>
    <cellStyle name="Input 18 12 2" xfId="23329"/>
    <cellStyle name="Input 18 12 2 2" xfId="43158"/>
    <cellStyle name="Input 18 12 3" xfId="33521"/>
    <cellStyle name="Input 18 13" xfId="11578"/>
    <cellStyle name="Input 18 13 2" xfId="23439"/>
    <cellStyle name="Input 18 13 2 2" xfId="43268"/>
    <cellStyle name="Input 18 13 3" xfId="33631"/>
    <cellStyle name="Input 18 14" xfId="30584"/>
    <cellStyle name="Input 18 2" xfId="5285"/>
    <cellStyle name="Input 18 2 10" xfId="11562"/>
    <cellStyle name="Input 18 2 10 2" xfId="23423"/>
    <cellStyle name="Input 18 2 10 2 2" xfId="43252"/>
    <cellStyle name="Input 18 2 10 3" xfId="33615"/>
    <cellStyle name="Input 18 2 11" xfId="11467"/>
    <cellStyle name="Input 18 2 11 2" xfId="23328"/>
    <cellStyle name="Input 18 2 11 2 2" xfId="43157"/>
    <cellStyle name="Input 18 2 11 3" xfId="33520"/>
    <cellStyle name="Input 18 2 12" xfId="11579"/>
    <cellStyle name="Input 18 2 12 2" xfId="23440"/>
    <cellStyle name="Input 18 2 12 2 2" xfId="43269"/>
    <cellStyle name="Input 18 2 12 3" xfId="33632"/>
    <cellStyle name="Input 18 2 13" xfId="30585"/>
    <cellStyle name="Input 18 2 2" xfId="7005"/>
    <cellStyle name="Input 18 2 2 10" xfId="11291"/>
    <cellStyle name="Input 18 2 2 10 2" xfId="23159"/>
    <cellStyle name="Input 18 2 2 10 2 2" xfId="42989"/>
    <cellStyle name="Input 18 2 2 10 3" xfId="33345"/>
    <cellStyle name="Input 18 2 2 11" xfId="12709"/>
    <cellStyle name="Input 18 2 2 11 2" xfId="24520"/>
    <cellStyle name="Input 18 2 2 11 2 2" xfId="44347"/>
    <cellStyle name="Input 18 2 2 11 3" xfId="34760"/>
    <cellStyle name="Input 18 2 2 12" xfId="30757"/>
    <cellStyle name="Input 18 2 2 2" xfId="7404"/>
    <cellStyle name="Input 18 2 2 2 10" xfId="14527"/>
    <cellStyle name="Input 18 2 2 2 10 2" xfId="26298"/>
    <cellStyle name="Input 18 2 2 2 10 2 2" xfId="46124"/>
    <cellStyle name="Input 18 2 2 2 10 3" xfId="36577"/>
    <cellStyle name="Input 18 2 2 2 11" xfId="31004"/>
    <cellStyle name="Input 18 2 2 2 2" xfId="9047"/>
    <cellStyle name="Input 18 2 2 2 2 2" xfId="13699"/>
    <cellStyle name="Input 18 2 2 2 2 2 2" xfId="25481"/>
    <cellStyle name="Input 18 2 2 2 2 2 2 2" xfId="45307"/>
    <cellStyle name="Input 18 2 2 2 2 2 3" xfId="35749"/>
    <cellStyle name="Input 18 2 2 2 2 3" xfId="14703"/>
    <cellStyle name="Input 18 2 2 2 2 3 2" xfId="26474"/>
    <cellStyle name="Input 18 2 2 2 2 3 2 2" xfId="46300"/>
    <cellStyle name="Input 18 2 2 2 2 3 3" xfId="36753"/>
    <cellStyle name="Input 18 2 2 2 2 4" xfId="15661"/>
    <cellStyle name="Input 18 2 2 2 2 4 2" xfId="27420"/>
    <cellStyle name="Input 18 2 2 2 2 4 2 2" xfId="47246"/>
    <cellStyle name="Input 18 2 2 2 2 4 3" xfId="37711"/>
    <cellStyle name="Input 18 2 2 2 2 5" xfId="16586"/>
    <cellStyle name="Input 18 2 2 2 2 5 2" xfId="28332"/>
    <cellStyle name="Input 18 2 2 2 2 5 2 2" xfId="48158"/>
    <cellStyle name="Input 18 2 2 2 2 5 3" xfId="38636"/>
    <cellStyle name="Input 18 2 2 2 2 6" xfId="17457"/>
    <cellStyle name="Input 18 2 2 2 2 6 2" xfId="29199"/>
    <cellStyle name="Input 18 2 2 2 2 6 2 2" xfId="49025"/>
    <cellStyle name="Input 18 2 2 2 2 6 3" xfId="39507"/>
    <cellStyle name="Input 18 2 2 2 2 7" xfId="18303"/>
    <cellStyle name="Input 18 2 2 2 2 7 2" xfId="30023"/>
    <cellStyle name="Input 18 2 2 2 2 7 2 2" xfId="49849"/>
    <cellStyle name="Input 18 2 2 2 2 7 3" xfId="40353"/>
    <cellStyle name="Input 18 2 2 2 2 8" xfId="19063"/>
    <cellStyle name="Input 18 2 2 2 2 8 2" xfId="41113"/>
    <cellStyle name="Input 18 2 2 2 2 9" xfId="31538"/>
    <cellStyle name="Input 18 2 2 2 3" xfId="9889"/>
    <cellStyle name="Input 18 2 2 2 3 2" xfId="14294"/>
    <cellStyle name="Input 18 2 2 2 3 2 2" xfId="26066"/>
    <cellStyle name="Input 18 2 2 2 3 2 2 2" xfId="45892"/>
    <cellStyle name="Input 18 2 2 2 3 2 3" xfId="36344"/>
    <cellStyle name="Input 18 2 2 2 3 3" xfId="15254"/>
    <cellStyle name="Input 18 2 2 2 3 3 2" xfId="27024"/>
    <cellStyle name="Input 18 2 2 2 3 3 2 2" xfId="46850"/>
    <cellStyle name="Input 18 2 2 2 3 3 3" xfId="37304"/>
    <cellStyle name="Input 18 2 2 2 3 4" xfId="16206"/>
    <cellStyle name="Input 18 2 2 2 3 4 2" xfId="27952"/>
    <cellStyle name="Input 18 2 2 2 3 4 2 2" xfId="47778"/>
    <cellStyle name="Input 18 2 2 2 3 4 3" xfId="38256"/>
    <cellStyle name="Input 18 2 2 2 3 5" xfId="17080"/>
    <cellStyle name="Input 18 2 2 2 3 5 2" xfId="28826"/>
    <cellStyle name="Input 18 2 2 2 3 5 2 2" xfId="48652"/>
    <cellStyle name="Input 18 2 2 2 3 5 3" xfId="39130"/>
    <cellStyle name="Input 18 2 2 2 3 6" xfId="17945"/>
    <cellStyle name="Input 18 2 2 2 3 6 2" xfId="29665"/>
    <cellStyle name="Input 18 2 2 2 3 6 2 2" xfId="49491"/>
    <cellStyle name="Input 18 2 2 2 3 6 3" xfId="39995"/>
    <cellStyle name="Input 18 2 2 2 3 7" xfId="18721"/>
    <cellStyle name="Input 18 2 2 2 3 7 2" xfId="30441"/>
    <cellStyle name="Input 18 2 2 2 3 7 2 2" xfId="50267"/>
    <cellStyle name="Input 18 2 2 2 3 7 3" xfId="40771"/>
    <cellStyle name="Input 18 2 2 2 3 8" xfId="19478"/>
    <cellStyle name="Input 18 2 2 2 3 8 2" xfId="41528"/>
    <cellStyle name="Input 18 2 2 2 3 9" xfId="31953"/>
    <cellStyle name="Input 18 2 2 2 4" xfId="12671"/>
    <cellStyle name="Input 18 2 2 2 4 2" xfId="24484"/>
    <cellStyle name="Input 18 2 2 2 4 2 2" xfId="44311"/>
    <cellStyle name="Input 18 2 2 2 4 3" xfId="34722"/>
    <cellStyle name="Input 18 2 2 2 5" xfId="10528"/>
    <cellStyle name="Input 18 2 2 2 5 2" xfId="22399"/>
    <cellStyle name="Input 18 2 2 2 5 2 2" xfId="42230"/>
    <cellStyle name="Input 18 2 2 2 5 3" xfId="32583"/>
    <cellStyle name="Input 18 2 2 2 6" xfId="13309"/>
    <cellStyle name="Input 18 2 2 2 6 2" xfId="25096"/>
    <cellStyle name="Input 18 2 2 2 6 2 2" xfId="44922"/>
    <cellStyle name="Input 18 2 2 2 6 3" xfId="35359"/>
    <cellStyle name="Input 18 2 2 2 7" xfId="10039"/>
    <cellStyle name="Input 18 2 2 2 7 2" xfId="21914"/>
    <cellStyle name="Input 18 2 2 2 7 2 2" xfId="41746"/>
    <cellStyle name="Input 18 2 2 2 7 3" xfId="32095"/>
    <cellStyle name="Input 18 2 2 2 8" xfId="12906"/>
    <cellStyle name="Input 18 2 2 2 8 2" xfId="24704"/>
    <cellStyle name="Input 18 2 2 2 8 2 2" xfId="44531"/>
    <cellStyle name="Input 18 2 2 2 8 3" xfId="34957"/>
    <cellStyle name="Input 18 2 2 2 9" xfId="13513"/>
    <cellStyle name="Input 18 2 2 2 9 2" xfId="25295"/>
    <cellStyle name="Input 18 2 2 2 9 2 2" xfId="45121"/>
    <cellStyle name="Input 18 2 2 2 9 3" xfId="35563"/>
    <cellStyle name="Input 18 2 2 3" xfId="8650"/>
    <cellStyle name="Input 18 2 2 3 2" xfId="13392"/>
    <cellStyle name="Input 18 2 2 3 2 2" xfId="25177"/>
    <cellStyle name="Input 18 2 2 3 2 2 2" xfId="45003"/>
    <cellStyle name="Input 18 2 2 3 2 3" xfId="35442"/>
    <cellStyle name="Input 18 2 2 3 3" xfId="14412"/>
    <cellStyle name="Input 18 2 2 3 3 2" xfId="26184"/>
    <cellStyle name="Input 18 2 2 3 3 2 2" xfId="46010"/>
    <cellStyle name="Input 18 2 2 3 3 3" xfId="36462"/>
    <cellStyle name="Input 18 2 2 3 4" xfId="15372"/>
    <cellStyle name="Input 18 2 2 3 4 2" xfId="27140"/>
    <cellStyle name="Input 18 2 2 3 4 2 2" xfId="46966"/>
    <cellStyle name="Input 18 2 2 3 4 3" xfId="37422"/>
    <cellStyle name="Input 18 2 2 3 5" xfId="16321"/>
    <cellStyle name="Input 18 2 2 3 5 2" xfId="28067"/>
    <cellStyle name="Input 18 2 2 3 5 2 2" xfId="47893"/>
    <cellStyle name="Input 18 2 2 3 5 3" xfId="38371"/>
    <cellStyle name="Input 18 2 2 3 6" xfId="17194"/>
    <cellStyle name="Input 18 2 2 3 6 2" xfId="28940"/>
    <cellStyle name="Input 18 2 2 3 6 2 2" xfId="48766"/>
    <cellStyle name="Input 18 2 2 3 6 3" xfId="39244"/>
    <cellStyle name="Input 18 2 2 3 7" xfId="18059"/>
    <cellStyle name="Input 18 2 2 3 7 2" xfId="29779"/>
    <cellStyle name="Input 18 2 2 3 7 2 2" xfId="49605"/>
    <cellStyle name="Input 18 2 2 3 7 3" xfId="40109"/>
    <cellStyle name="Input 18 2 2 3 8" xfId="18835"/>
    <cellStyle name="Input 18 2 2 3 8 2" xfId="40885"/>
    <cellStyle name="Input 18 2 2 3 9" xfId="31291"/>
    <cellStyle name="Input 18 2 2 4" xfId="9661"/>
    <cellStyle name="Input 18 2 2 4 2" xfId="14066"/>
    <cellStyle name="Input 18 2 2 4 2 2" xfId="25838"/>
    <cellStyle name="Input 18 2 2 4 2 2 2" xfId="45664"/>
    <cellStyle name="Input 18 2 2 4 2 3" xfId="36116"/>
    <cellStyle name="Input 18 2 2 4 3" xfId="15026"/>
    <cellStyle name="Input 18 2 2 4 3 2" xfId="26796"/>
    <cellStyle name="Input 18 2 2 4 3 2 2" xfId="46622"/>
    <cellStyle name="Input 18 2 2 4 3 3" xfId="37076"/>
    <cellStyle name="Input 18 2 2 4 4" xfId="15978"/>
    <cellStyle name="Input 18 2 2 4 4 2" xfId="27724"/>
    <cellStyle name="Input 18 2 2 4 4 2 2" xfId="47550"/>
    <cellStyle name="Input 18 2 2 4 4 3" xfId="38028"/>
    <cellStyle name="Input 18 2 2 4 5" xfId="16852"/>
    <cellStyle name="Input 18 2 2 4 5 2" xfId="28598"/>
    <cellStyle name="Input 18 2 2 4 5 2 2" xfId="48424"/>
    <cellStyle name="Input 18 2 2 4 5 3" xfId="38902"/>
    <cellStyle name="Input 18 2 2 4 6" xfId="17717"/>
    <cellStyle name="Input 18 2 2 4 6 2" xfId="29437"/>
    <cellStyle name="Input 18 2 2 4 6 2 2" xfId="49263"/>
    <cellStyle name="Input 18 2 2 4 6 3" xfId="39767"/>
    <cellStyle name="Input 18 2 2 4 7" xfId="18493"/>
    <cellStyle name="Input 18 2 2 4 7 2" xfId="30213"/>
    <cellStyle name="Input 18 2 2 4 7 2 2" xfId="50039"/>
    <cellStyle name="Input 18 2 2 4 7 3" xfId="40543"/>
    <cellStyle name="Input 18 2 2 4 8" xfId="19250"/>
    <cellStyle name="Input 18 2 2 4 8 2" xfId="41300"/>
    <cellStyle name="Input 18 2 2 4 9" xfId="31725"/>
    <cellStyle name="Input 18 2 2 5" xfId="12363"/>
    <cellStyle name="Input 18 2 2 5 2" xfId="24179"/>
    <cellStyle name="Input 18 2 2 5 2 2" xfId="44006"/>
    <cellStyle name="Input 18 2 2 5 3" xfId="34414"/>
    <cellStyle name="Input 18 2 2 6" xfId="10820"/>
    <cellStyle name="Input 18 2 2 6 2" xfId="22691"/>
    <cellStyle name="Input 18 2 2 6 2 2" xfId="42522"/>
    <cellStyle name="Input 18 2 2 6 3" xfId="32875"/>
    <cellStyle name="Input 18 2 2 7" xfId="12240"/>
    <cellStyle name="Input 18 2 2 7 2" xfId="24060"/>
    <cellStyle name="Input 18 2 2 7 2 2" xfId="43887"/>
    <cellStyle name="Input 18 2 2 7 3" xfId="34291"/>
    <cellStyle name="Input 18 2 2 8" xfId="10928"/>
    <cellStyle name="Input 18 2 2 8 2" xfId="22799"/>
    <cellStyle name="Input 18 2 2 8 2 2" xfId="42630"/>
    <cellStyle name="Input 18 2 2 8 3" xfId="32983"/>
    <cellStyle name="Input 18 2 2 9" xfId="11804"/>
    <cellStyle name="Input 18 2 2 9 2" xfId="23647"/>
    <cellStyle name="Input 18 2 2 9 2 2" xfId="43475"/>
    <cellStyle name="Input 18 2 2 9 3" xfId="33856"/>
    <cellStyle name="Input 18 2 3" xfId="7164"/>
    <cellStyle name="Input 18 2 3 10" xfId="12529"/>
    <cellStyle name="Input 18 2 3 10 2" xfId="24344"/>
    <cellStyle name="Input 18 2 3 10 2 2" xfId="44171"/>
    <cellStyle name="Input 18 2 3 10 3" xfId="34580"/>
    <cellStyle name="Input 18 2 3 11" xfId="30885"/>
    <cellStyle name="Input 18 2 3 2" xfId="8807"/>
    <cellStyle name="Input 18 2 3 2 2" xfId="13528"/>
    <cellStyle name="Input 18 2 3 2 2 2" xfId="25310"/>
    <cellStyle name="Input 18 2 3 2 2 2 2" xfId="45136"/>
    <cellStyle name="Input 18 2 3 2 2 3" xfId="35578"/>
    <cellStyle name="Input 18 2 3 2 3" xfId="14542"/>
    <cellStyle name="Input 18 2 3 2 3 2" xfId="26313"/>
    <cellStyle name="Input 18 2 3 2 3 2 2" xfId="46139"/>
    <cellStyle name="Input 18 2 3 2 3 3" xfId="36592"/>
    <cellStyle name="Input 18 2 3 2 4" xfId="15500"/>
    <cellStyle name="Input 18 2 3 2 4 2" xfId="27268"/>
    <cellStyle name="Input 18 2 3 2 4 2 2" xfId="47094"/>
    <cellStyle name="Input 18 2 3 2 4 3" xfId="37550"/>
    <cellStyle name="Input 18 2 3 2 5" xfId="16444"/>
    <cellStyle name="Input 18 2 3 2 5 2" xfId="28190"/>
    <cellStyle name="Input 18 2 3 2 5 2 2" xfId="48016"/>
    <cellStyle name="Input 18 2 3 2 5 3" xfId="38494"/>
    <cellStyle name="Input 18 2 3 2 6" xfId="17317"/>
    <cellStyle name="Input 18 2 3 2 6 2" xfId="29063"/>
    <cellStyle name="Input 18 2 3 2 6 2 2" xfId="48889"/>
    <cellStyle name="Input 18 2 3 2 6 3" xfId="39367"/>
    <cellStyle name="Input 18 2 3 2 7" xfId="18182"/>
    <cellStyle name="Input 18 2 3 2 7 2" xfId="29902"/>
    <cellStyle name="Input 18 2 3 2 7 2 2" xfId="49728"/>
    <cellStyle name="Input 18 2 3 2 7 3" xfId="40232"/>
    <cellStyle name="Input 18 2 3 2 8" xfId="18950"/>
    <cellStyle name="Input 18 2 3 2 8 2" xfId="41000"/>
    <cellStyle name="Input 18 2 3 2 9" xfId="31419"/>
    <cellStyle name="Input 18 2 3 3" xfId="9776"/>
    <cellStyle name="Input 18 2 3 3 2" xfId="14181"/>
    <cellStyle name="Input 18 2 3 3 2 2" xfId="25953"/>
    <cellStyle name="Input 18 2 3 3 2 2 2" xfId="45779"/>
    <cellStyle name="Input 18 2 3 3 2 3" xfId="36231"/>
    <cellStyle name="Input 18 2 3 3 3" xfId="15141"/>
    <cellStyle name="Input 18 2 3 3 3 2" xfId="26911"/>
    <cellStyle name="Input 18 2 3 3 3 2 2" xfId="46737"/>
    <cellStyle name="Input 18 2 3 3 3 3" xfId="37191"/>
    <cellStyle name="Input 18 2 3 3 4" xfId="16093"/>
    <cellStyle name="Input 18 2 3 3 4 2" xfId="27839"/>
    <cellStyle name="Input 18 2 3 3 4 2 2" xfId="47665"/>
    <cellStyle name="Input 18 2 3 3 4 3" xfId="38143"/>
    <cellStyle name="Input 18 2 3 3 5" xfId="16967"/>
    <cellStyle name="Input 18 2 3 3 5 2" xfId="28713"/>
    <cellStyle name="Input 18 2 3 3 5 2 2" xfId="48539"/>
    <cellStyle name="Input 18 2 3 3 5 3" xfId="39017"/>
    <cellStyle name="Input 18 2 3 3 6" xfId="17832"/>
    <cellStyle name="Input 18 2 3 3 6 2" xfId="29552"/>
    <cellStyle name="Input 18 2 3 3 6 2 2" xfId="49378"/>
    <cellStyle name="Input 18 2 3 3 6 3" xfId="39882"/>
    <cellStyle name="Input 18 2 3 3 7" xfId="18608"/>
    <cellStyle name="Input 18 2 3 3 7 2" xfId="30328"/>
    <cellStyle name="Input 18 2 3 3 7 2 2" xfId="50154"/>
    <cellStyle name="Input 18 2 3 3 7 3" xfId="40658"/>
    <cellStyle name="Input 18 2 3 3 8" xfId="19365"/>
    <cellStyle name="Input 18 2 3 3 8 2" xfId="41415"/>
    <cellStyle name="Input 18 2 3 3 9" xfId="31840"/>
    <cellStyle name="Input 18 2 3 4" xfId="12499"/>
    <cellStyle name="Input 18 2 3 4 2" xfId="24314"/>
    <cellStyle name="Input 18 2 3 4 2 2" xfId="44141"/>
    <cellStyle name="Input 18 2 3 4 3" xfId="34550"/>
    <cellStyle name="Input 18 2 3 5" xfId="10689"/>
    <cellStyle name="Input 18 2 3 5 2" xfId="22560"/>
    <cellStyle name="Input 18 2 3 5 2 2" xfId="42391"/>
    <cellStyle name="Input 18 2 3 5 3" xfId="32744"/>
    <cellStyle name="Input 18 2 3 6" xfId="13198"/>
    <cellStyle name="Input 18 2 3 6 2" xfId="24989"/>
    <cellStyle name="Input 18 2 3 6 2 2" xfId="44815"/>
    <cellStyle name="Input 18 2 3 6 3" xfId="35248"/>
    <cellStyle name="Input 18 2 3 7" xfId="10121"/>
    <cellStyle name="Input 18 2 3 7 2" xfId="21996"/>
    <cellStyle name="Input 18 2 3 7 2 2" xfId="41828"/>
    <cellStyle name="Input 18 2 3 7 3" xfId="32177"/>
    <cellStyle name="Input 18 2 3 8" xfId="12554"/>
    <cellStyle name="Input 18 2 3 8 2" xfId="24368"/>
    <cellStyle name="Input 18 2 3 8 2 2" xfId="44195"/>
    <cellStyle name="Input 18 2 3 8 3" xfId="34605"/>
    <cellStyle name="Input 18 2 3 9" xfId="10642"/>
    <cellStyle name="Input 18 2 3 9 2" xfId="22513"/>
    <cellStyle name="Input 18 2 3 9 2 2" xfId="42344"/>
    <cellStyle name="Input 18 2 3 9 3" xfId="32697"/>
    <cellStyle name="Input 18 2 4" xfId="7989"/>
    <cellStyle name="Input 18 2 4 2" xfId="13013"/>
    <cellStyle name="Input 18 2 4 2 2" xfId="24808"/>
    <cellStyle name="Input 18 2 4 2 2 2" xfId="44635"/>
    <cellStyle name="Input 18 2 4 2 3" xfId="35064"/>
    <cellStyle name="Input 18 2 4 3" xfId="10280"/>
    <cellStyle name="Input 18 2 4 3 2" xfId="22154"/>
    <cellStyle name="Input 18 2 4 3 2 2" xfId="41985"/>
    <cellStyle name="Input 18 2 4 3 3" xfId="32335"/>
    <cellStyle name="Input 18 2 4 4" xfId="13170"/>
    <cellStyle name="Input 18 2 4 4 2" xfId="24963"/>
    <cellStyle name="Input 18 2 4 4 2 2" xfId="44789"/>
    <cellStyle name="Input 18 2 4 4 3" xfId="35220"/>
    <cellStyle name="Input 18 2 4 5" xfId="10140"/>
    <cellStyle name="Input 18 2 4 5 2" xfId="22014"/>
    <cellStyle name="Input 18 2 4 5 2 2" xfId="41846"/>
    <cellStyle name="Input 18 2 4 5 3" xfId="32196"/>
    <cellStyle name="Input 18 2 4 6" xfId="11984"/>
    <cellStyle name="Input 18 2 4 6 2" xfId="23811"/>
    <cellStyle name="Input 18 2 4 6 2 2" xfId="43639"/>
    <cellStyle name="Input 18 2 4 6 3" xfId="34036"/>
    <cellStyle name="Input 18 2 4 7" xfId="11139"/>
    <cellStyle name="Input 18 2 4 7 2" xfId="23007"/>
    <cellStyle name="Input 18 2 4 7 2 2" xfId="42837"/>
    <cellStyle name="Input 18 2 4 7 3" xfId="33193"/>
    <cellStyle name="Input 18 2 4 8" xfId="12226"/>
    <cellStyle name="Input 18 2 4 8 2" xfId="34277"/>
    <cellStyle name="Input 18 2 4 9" xfId="31151"/>
    <cellStyle name="Input 18 2 5" xfId="7970"/>
    <cellStyle name="Input 18 2 5 2" xfId="12994"/>
    <cellStyle name="Input 18 2 5 2 2" xfId="24789"/>
    <cellStyle name="Input 18 2 5 2 2 2" xfId="44616"/>
    <cellStyle name="Input 18 2 5 2 3" xfId="35045"/>
    <cellStyle name="Input 18 2 5 3" xfId="10298"/>
    <cellStyle name="Input 18 2 5 3 2" xfId="22172"/>
    <cellStyle name="Input 18 2 5 3 2 2" xfId="42003"/>
    <cellStyle name="Input 18 2 5 3 3" xfId="32353"/>
    <cellStyle name="Input 18 2 5 4" xfId="13662"/>
    <cellStyle name="Input 18 2 5 4 2" xfId="25444"/>
    <cellStyle name="Input 18 2 5 4 2 2" xfId="45270"/>
    <cellStyle name="Input 18 2 5 4 3" xfId="35712"/>
    <cellStyle name="Input 18 2 5 5" xfId="14668"/>
    <cellStyle name="Input 18 2 5 5 2" xfId="26439"/>
    <cellStyle name="Input 18 2 5 5 2 2" xfId="46265"/>
    <cellStyle name="Input 18 2 5 5 3" xfId="36718"/>
    <cellStyle name="Input 18 2 5 6" xfId="15626"/>
    <cellStyle name="Input 18 2 5 6 2" xfId="27386"/>
    <cellStyle name="Input 18 2 5 6 2 2" xfId="47212"/>
    <cellStyle name="Input 18 2 5 6 3" xfId="37676"/>
    <cellStyle name="Input 18 2 5 7" xfId="16552"/>
    <cellStyle name="Input 18 2 5 7 2" xfId="28298"/>
    <cellStyle name="Input 18 2 5 7 2 2" xfId="48124"/>
    <cellStyle name="Input 18 2 5 7 3" xfId="38602"/>
    <cellStyle name="Input 18 2 5 8" xfId="17423"/>
    <cellStyle name="Input 18 2 5 8 2" xfId="39473"/>
    <cellStyle name="Input 18 2 5 9" xfId="31132"/>
    <cellStyle name="Input 18 2 6" xfId="11524"/>
    <cellStyle name="Input 18 2 6 2" xfId="23385"/>
    <cellStyle name="Input 18 2 6 2 2" xfId="43214"/>
    <cellStyle name="Input 18 2 6 3" xfId="33577"/>
    <cellStyle name="Input 18 2 7" xfId="11505"/>
    <cellStyle name="Input 18 2 7 2" xfId="23366"/>
    <cellStyle name="Input 18 2 7 2 2" xfId="43195"/>
    <cellStyle name="Input 18 2 7 3" xfId="33558"/>
    <cellStyle name="Input 18 2 8" xfId="11543"/>
    <cellStyle name="Input 18 2 8 2" xfId="23404"/>
    <cellStyle name="Input 18 2 8 2 2" xfId="43233"/>
    <cellStyle name="Input 18 2 8 3" xfId="33596"/>
    <cellStyle name="Input 18 2 9" xfId="11486"/>
    <cellStyle name="Input 18 2 9 2" xfId="23347"/>
    <cellStyle name="Input 18 2 9 2 2" xfId="43176"/>
    <cellStyle name="Input 18 2 9 3" xfId="33539"/>
    <cellStyle name="Input 18 3" xfId="7006"/>
    <cellStyle name="Input 18 3 10" xfId="11205"/>
    <cellStyle name="Input 18 3 10 2" xfId="23073"/>
    <cellStyle name="Input 18 3 10 2 2" xfId="42903"/>
    <cellStyle name="Input 18 3 10 3" xfId="33259"/>
    <cellStyle name="Input 18 3 11" xfId="13748"/>
    <cellStyle name="Input 18 3 11 2" xfId="25524"/>
    <cellStyle name="Input 18 3 11 2 2" xfId="45350"/>
    <cellStyle name="Input 18 3 11 3" xfId="35798"/>
    <cellStyle name="Input 18 3 12" xfId="30758"/>
    <cellStyle name="Input 18 3 2" xfId="7405"/>
    <cellStyle name="Input 18 3 2 10" xfId="13243"/>
    <cellStyle name="Input 18 3 2 10 2" xfId="25034"/>
    <cellStyle name="Input 18 3 2 10 2 2" xfId="44860"/>
    <cellStyle name="Input 18 3 2 10 3" xfId="35293"/>
    <cellStyle name="Input 18 3 2 11" xfId="31005"/>
    <cellStyle name="Input 18 3 2 2" xfId="9048"/>
    <cellStyle name="Input 18 3 2 2 2" xfId="13700"/>
    <cellStyle name="Input 18 3 2 2 2 2" xfId="25482"/>
    <cellStyle name="Input 18 3 2 2 2 2 2" xfId="45308"/>
    <cellStyle name="Input 18 3 2 2 2 3" xfId="35750"/>
    <cellStyle name="Input 18 3 2 2 3" xfId="14704"/>
    <cellStyle name="Input 18 3 2 2 3 2" xfId="26475"/>
    <cellStyle name="Input 18 3 2 2 3 2 2" xfId="46301"/>
    <cellStyle name="Input 18 3 2 2 3 3" xfId="36754"/>
    <cellStyle name="Input 18 3 2 2 4" xfId="15662"/>
    <cellStyle name="Input 18 3 2 2 4 2" xfId="27421"/>
    <cellStyle name="Input 18 3 2 2 4 2 2" xfId="47247"/>
    <cellStyle name="Input 18 3 2 2 4 3" xfId="37712"/>
    <cellStyle name="Input 18 3 2 2 5" xfId="16587"/>
    <cellStyle name="Input 18 3 2 2 5 2" xfId="28333"/>
    <cellStyle name="Input 18 3 2 2 5 2 2" xfId="48159"/>
    <cellStyle name="Input 18 3 2 2 5 3" xfId="38637"/>
    <cellStyle name="Input 18 3 2 2 6" xfId="17458"/>
    <cellStyle name="Input 18 3 2 2 6 2" xfId="29200"/>
    <cellStyle name="Input 18 3 2 2 6 2 2" xfId="49026"/>
    <cellStyle name="Input 18 3 2 2 6 3" xfId="39508"/>
    <cellStyle name="Input 18 3 2 2 7" xfId="18304"/>
    <cellStyle name="Input 18 3 2 2 7 2" xfId="30024"/>
    <cellStyle name="Input 18 3 2 2 7 2 2" xfId="49850"/>
    <cellStyle name="Input 18 3 2 2 7 3" xfId="40354"/>
    <cellStyle name="Input 18 3 2 2 8" xfId="19064"/>
    <cellStyle name="Input 18 3 2 2 8 2" xfId="41114"/>
    <cellStyle name="Input 18 3 2 2 9" xfId="31539"/>
    <cellStyle name="Input 18 3 2 3" xfId="9890"/>
    <cellStyle name="Input 18 3 2 3 2" xfId="14295"/>
    <cellStyle name="Input 18 3 2 3 2 2" xfId="26067"/>
    <cellStyle name="Input 18 3 2 3 2 2 2" xfId="45893"/>
    <cellStyle name="Input 18 3 2 3 2 3" xfId="36345"/>
    <cellStyle name="Input 18 3 2 3 3" xfId="15255"/>
    <cellStyle name="Input 18 3 2 3 3 2" xfId="27025"/>
    <cellStyle name="Input 18 3 2 3 3 2 2" xfId="46851"/>
    <cellStyle name="Input 18 3 2 3 3 3" xfId="37305"/>
    <cellStyle name="Input 18 3 2 3 4" xfId="16207"/>
    <cellStyle name="Input 18 3 2 3 4 2" xfId="27953"/>
    <cellStyle name="Input 18 3 2 3 4 2 2" xfId="47779"/>
    <cellStyle name="Input 18 3 2 3 4 3" xfId="38257"/>
    <cellStyle name="Input 18 3 2 3 5" xfId="17081"/>
    <cellStyle name="Input 18 3 2 3 5 2" xfId="28827"/>
    <cellStyle name="Input 18 3 2 3 5 2 2" xfId="48653"/>
    <cellStyle name="Input 18 3 2 3 5 3" xfId="39131"/>
    <cellStyle name="Input 18 3 2 3 6" xfId="17946"/>
    <cellStyle name="Input 18 3 2 3 6 2" xfId="29666"/>
    <cellStyle name="Input 18 3 2 3 6 2 2" xfId="49492"/>
    <cellStyle name="Input 18 3 2 3 6 3" xfId="39996"/>
    <cellStyle name="Input 18 3 2 3 7" xfId="18722"/>
    <cellStyle name="Input 18 3 2 3 7 2" xfId="30442"/>
    <cellStyle name="Input 18 3 2 3 7 2 2" xfId="50268"/>
    <cellStyle name="Input 18 3 2 3 7 3" xfId="40772"/>
    <cellStyle name="Input 18 3 2 3 8" xfId="19479"/>
    <cellStyle name="Input 18 3 2 3 8 2" xfId="41529"/>
    <cellStyle name="Input 18 3 2 3 9" xfId="31954"/>
    <cellStyle name="Input 18 3 2 4" xfId="12672"/>
    <cellStyle name="Input 18 3 2 4 2" xfId="24485"/>
    <cellStyle name="Input 18 3 2 4 2 2" xfId="44312"/>
    <cellStyle name="Input 18 3 2 4 3" xfId="34723"/>
    <cellStyle name="Input 18 3 2 5" xfId="10527"/>
    <cellStyle name="Input 18 3 2 5 2" xfId="22398"/>
    <cellStyle name="Input 18 3 2 5 2 2" xfId="42229"/>
    <cellStyle name="Input 18 3 2 5 3" xfId="32582"/>
    <cellStyle name="Input 18 3 2 6" xfId="12148"/>
    <cellStyle name="Input 18 3 2 6 2" xfId="23973"/>
    <cellStyle name="Input 18 3 2 6 2 2" xfId="43800"/>
    <cellStyle name="Input 18 3 2 6 3" xfId="34199"/>
    <cellStyle name="Input 18 3 2 7" xfId="10999"/>
    <cellStyle name="Input 18 3 2 7 2" xfId="22868"/>
    <cellStyle name="Input 18 3 2 7 2 2" xfId="42699"/>
    <cellStyle name="Input 18 3 2 7 3" xfId="33054"/>
    <cellStyle name="Input 18 3 2 8" xfId="11741"/>
    <cellStyle name="Input 18 3 2 8 2" xfId="23590"/>
    <cellStyle name="Input 18 3 2 8 2 2" xfId="43418"/>
    <cellStyle name="Input 18 3 2 8 3" xfId="33793"/>
    <cellStyle name="Input 18 3 2 9" xfId="11331"/>
    <cellStyle name="Input 18 3 2 9 2" xfId="23198"/>
    <cellStyle name="Input 18 3 2 9 2 2" xfId="43028"/>
    <cellStyle name="Input 18 3 2 9 3" xfId="33385"/>
    <cellStyle name="Input 18 3 3" xfId="8651"/>
    <cellStyle name="Input 18 3 3 2" xfId="13393"/>
    <cellStyle name="Input 18 3 3 2 2" xfId="25178"/>
    <cellStyle name="Input 18 3 3 2 2 2" xfId="45004"/>
    <cellStyle name="Input 18 3 3 2 3" xfId="35443"/>
    <cellStyle name="Input 18 3 3 3" xfId="14413"/>
    <cellStyle name="Input 18 3 3 3 2" xfId="26185"/>
    <cellStyle name="Input 18 3 3 3 2 2" xfId="46011"/>
    <cellStyle name="Input 18 3 3 3 3" xfId="36463"/>
    <cellStyle name="Input 18 3 3 4" xfId="15373"/>
    <cellStyle name="Input 18 3 3 4 2" xfId="27141"/>
    <cellStyle name="Input 18 3 3 4 2 2" xfId="46967"/>
    <cellStyle name="Input 18 3 3 4 3" xfId="37423"/>
    <cellStyle name="Input 18 3 3 5" xfId="16322"/>
    <cellStyle name="Input 18 3 3 5 2" xfId="28068"/>
    <cellStyle name="Input 18 3 3 5 2 2" xfId="47894"/>
    <cellStyle name="Input 18 3 3 5 3" xfId="38372"/>
    <cellStyle name="Input 18 3 3 6" xfId="17195"/>
    <cellStyle name="Input 18 3 3 6 2" xfId="28941"/>
    <cellStyle name="Input 18 3 3 6 2 2" xfId="48767"/>
    <cellStyle name="Input 18 3 3 6 3" xfId="39245"/>
    <cellStyle name="Input 18 3 3 7" xfId="18060"/>
    <cellStyle name="Input 18 3 3 7 2" xfId="29780"/>
    <cellStyle name="Input 18 3 3 7 2 2" xfId="49606"/>
    <cellStyle name="Input 18 3 3 7 3" xfId="40110"/>
    <cellStyle name="Input 18 3 3 8" xfId="18836"/>
    <cellStyle name="Input 18 3 3 8 2" xfId="40886"/>
    <cellStyle name="Input 18 3 3 9" xfId="31292"/>
    <cellStyle name="Input 18 3 4" xfId="9662"/>
    <cellStyle name="Input 18 3 4 2" xfId="14067"/>
    <cellStyle name="Input 18 3 4 2 2" xfId="25839"/>
    <cellStyle name="Input 18 3 4 2 2 2" xfId="45665"/>
    <cellStyle name="Input 18 3 4 2 3" xfId="36117"/>
    <cellStyle name="Input 18 3 4 3" xfId="15027"/>
    <cellStyle name="Input 18 3 4 3 2" xfId="26797"/>
    <cellStyle name="Input 18 3 4 3 2 2" xfId="46623"/>
    <cellStyle name="Input 18 3 4 3 3" xfId="37077"/>
    <cellStyle name="Input 18 3 4 4" xfId="15979"/>
    <cellStyle name="Input 18 3 4 4 2" xfId="27725"/>
    <cellStyle name="Input 18 3 4 4 2 2" xfId="47551"/>
    <cellStyle name="Input 18 3 4 4 3" xfId="38029"/>
    <cellStyle name="Input 18 3 4 5" xfId="16853"/>
    <cellStyle name="Input 18 3 4 5 2" xfId="28599"/>
    <cellStyle name="Input 18 3 4 5 2 2" xfId="48425"/>
    <cellStyle name="Input 18 3 4 5 3" xfId="38903"/>
    <cellStyle name="Input 18 3 4 6" xfId="17718"/>
    <cellStyle name="Input 18 3 4 6 2" xfId="29438"/>
    <cellStyle name="Input 18 3 4 6 2 2" xfId="49264"/>
    <cellStyle name="Input 18 3 4 6 3" xfId="39768"/>
    <cellStyle name="Input 18 3 4 7" xfId="18494"/>
    <cellStyle name="Input 18 3 4 7 2" xfId="30214"/>
    <cellStyle name="Input 18 3 4 7 2 2" xfId="50040"/>
    <cellStyle name="Input 18 3 4 7 3" xfId="40544"/>
    <cellStyle name="Input 18 3 4 8" xfId="19251"/>
    <cellStyle name="Input 18 3 4 8 2" xfId="41301"/>
    <cellStyle name="Input 18 3 4 9" xfId="31726"/>
    <cellStyle name="Input 18 3 5" xfId="12364"/>
    <cellStyle name="Input 18 3 5 2" xfId="24180"/>
    <cellStyle name="Input 18 3 5 2 2" xfId="44007"/>
    <cellStyle name="Input 18 3 5 3" xfId="34415"/>
    <cellStyle name="Input 18 3 6" xfId="10819"/>
    <cellStyle name="Input 18 3 6 2" xfId="22690"/>
    <cellStyle name="Input 18 3 6 2 2" xfId="42521"/>
    <cellStyle name="Input 18 3 6 3" xfId="32874"/>
    <cellStyle name="Input 18 3 7" xfId="12752"/>
    <cellStyle name="Input 18 3 7 2" xfId="24560"/>
    <cellStyle name="Input 18 3 7 2 2" xfId="44387"/>
    <cellStyle name="Input 18 3 7 3" xfId="34803"/>
    <cellStyle name="Input 18 3 8" xfId="10470"/>
    <cellStyle name="Input 18 3 8 2" xfId="22344"/>
    <cellStyle name="Input 18 3 8 2 2" xfId="42175"/>
    <cellStyle name="Input 18 3 8 3" xfId="32525"/>
    <cellStyle name="Input 18 3 9" xfId="11910"/>
    <cellStyle name="Input 18 3 9 2" xfId="23742"/>
    <cellStyle name="Input 18 3 9 2 2" xfId="43570"/>
    <cellStyle name="Input 18 3 9 3" xfId="33962"/>
    <cellStyle name="Input 18 4" xfId="7163"/>
    <cellStyle name="Input 18 4 10" xfId="17496"/>
    <cellStyle name="Input 18 4 10 2" xfId="29238"/>
    <cellStyle name="Input 18 4 10 2 2" xfId="49064"/>
    <cellStyle name="Input 18 4 10 3" xfId="39546"/>
    <cellStyle name="Input 18 4 11" xfId="30884"/>
    <cellStyle name="Input 18 4 2" xfId="8806"/>
    <cellStyle name="Input 18 4 2 2" xfId="13527"/>
    <cellStyle name="Input 18 4 2 2 2" xfId="25309"/>
    <cellStyle name="Input 18 4 2 2 2 2" xfId="45135"/>
    <cellStyle name="Input 18 4 2 2 3" xfId="35577"/>
    <cellStyle name="Input 18 4 2 3" xfId="14541"/>
    <cellStyle name="Input 18 4 2 3 2" xfId="26312"/>
    <cellStyle name="Input 18 4 2 3 2 2" xfId="46138"/>
    <cellStyle name="Input 18 4 2 3 3" xfId="36591"/>
    <cellStyle name="Input 18 4 2 4" xfId="15499"/>
    <cellStyle name="Input 18 4 2 4 2" xfId="27267"/>
    <cellStyle name="Input 18 4 2 4 2 2" xfId="47093"/>
    <cellStyle name="Input 18 4 2 4 3" xfId="37549"/>
    <cellStyle name="Input 18 4 2 5" xfId="16443"/>
    <cellStyle name="Input 18 4 2 5 2" xfId="28189"/>
    <cellStyle name="Input 18 4 2 5 2 2" xfId="48015"/>
    <cellStyle name="Input 18 4 2 5 3" xfId="38493"/>
    <cellStyle name="Input 18 4 2 6" xfId="17316"/>
    <cellStyle name="Input 18 4 2 6 2" xfId="29062"/>
    <cellStyle name="Input 18 4 2 6 2 2" xfId="48888"/>
    <cellStyle name="Input 18 4 2 6 3" xfId="39366"/>
    <cellStyle name="Input 18 4 2 7" xfId="18181"/>
    <cellStyle name="Input 18 4 2 7 2" xfId="29901"/>
    <cellStyle name="Input 18 4 2 7 2 2" xfId="49727"/>
    <cellStyle name="Input 18 4 2 7 3" xfId="40231"/>
    <cellStyle name="Input 18 4 2 8" xfId="18949"/>
    <cellStyle name="Input 18 4 2 8 2" xfId="40999"/>
    <cellStyle name="Input 18 4 2 9" xfId="31418"/>
    <cellStyle name="Input 18 4 3" xfId="9775"/>
    <cellStyle name="Input 18 4 3 2" xfId="14180"/>
    <cellStyle name="Input 18 4 3 2 2" xfId="25952"/>
    <cellStyle name="Input 18 4 3 2 2 2" xfId="45778"/>
    <cellStyle name="Input 18 4 3 2 3" xfId="36230"/>
    <cellStyle name="Input 18 4 3 3" xfId="15140"/>
    <cellStyle name="Input 18 4 3 3 2" xfId="26910"/>
    <cellStyle name="Input 18 4 3 3 2 2" xfId="46736"/>
    <cellStyle name="Input 18 4 3 3 3" xfId="37190"/>
    <cellStyle name="Input 18 4 3 4" xfId="16092"/>
    <cellStyle name="Input 18 4 3 4 2" xfId="27838"/>
    <cellStyle name="Input 18 4 3 4 2 2" xfId="47664"/>
    <cellStyle name="Input 18 4 3 4 3" xfId="38142"/>
    <cellStyle name="Input 18 4 3 5" xfId="16966"/>
    <cellStyle name="Input 18 4 3 5 2" xfId="28712"/>
    <cellStyle name="Input 18 4 3 5 2 2" xfId="48538"/>
    <cellStyle name="Input 18 4 3 5 3" xfId="39016"/>
    <cellStyle name="Input 18 4 3 6" xfId="17831"/>
    <cellStyle name="Input 18 4 3 6 2" xfId="29551"/>
    <cellStyle name="Input 18 4 3 6 2 2" xfId="49377"/>
    <cellStyle name="Input 18 4 3 6 3" xfId="39881"/>
    <cellStyle name="Input 18 4 3 7" xfId="18607"/>
    <cellStyle name="Input 18 4 3 7 2" xfId="30327"/>
    <cellStyle name="Input 18 4 3 7 2 2" xfId="50153"/>
    <cellStyle name="Input 18 4 3 7 3" xfId="40657"/>
    <cellStyle name="Input 18 4 3 8" xfId="19364"/>
    <cellStyle name="Input 18 4 3 8 2" xfId="41414"/>
    <cellStyle name="Input 18 4 3 9" xfId="31839"/>
    <cellStyle name="Input 18 4 4" xfId="12498"/>
    <cellStyle name="Input 18 4 4 2" xfId="24313"/>
    <cellStyle name="Input 18 4 4 2 2" xfId="44140"/>
    <cellStyle name="Input 18 4 4 3" xfId="34549"/>
    <cellStyle name="Input 18 4 5" xfId="10690"/>
    <cellStyle name="Input 18 4 5 2" xfId="22561"/>
    <cellStyle name="Input 18 4 5 2 2" xfId="42392"/>
    <cellStyle name="Input 18 4 5 3" xfId="32745"/>
    <cellStyle name="Input 18 4 6" xfId="13797"/>
    <cellStyle name="Input 18 4 6 2" xfId="25572"/>
    <cellStyle name="Input 18 4 6 2 2" xfId="45398"/>
    <cellStyle name="Input 18 4 6 3" xfId="35847"/>
    <cellStyle name="Input 18 4 7" xfId="14775"/>
    <cellStyle name="Input 18 4 7 2" xfId="26545"/>
    <cellStyle name="Input 18 4 7 2 2" xfId="46371"/>
    <cellStyle name="Input 18 4 7 3" xfId="36825"/>
    <cellStyle name="Input 18 4 8" xfId="15728"/>
    <cellStyle name="Input 18 4 8 2" xfId="27482"/>
    <cellStyle name="Input 18 4 8 2 2" xfId="47308"/>
    <cellStyle name="Input 18 4 8 3" xfId="37778"/>
    <cellStyle name="Input 18 4 9" xfId="16627"/>
    <cellStyle name="Input 18 4 9 2" xfId="28373"/>
    <cellStyle name="Input 18 4 9 2 2" xfId="48199"/>
    <cellStyle name="Input 18 4 9 3" xfId="38677"/>
    <cellStyle name="Input 18 5" xfId="7988"/>
    <cellStyle name="Input 18 5 2" xfId="13012"/>
    <cellStyle name="Input 18 5 2 2" xfId="24807"/>
    <cellStyle name="Input 18 5 2 2 2" xfId="44634"/>
    <cellStyle name="Input 18 5 2 3" xfId="35063"/>
    <cellStyle name="Input 18 5 3" xfId="10281"/>
    <cellStyle name="Input 18 5 3 2" xfId="22155"/>
    <cellStyle name="Input 18 5 3 2 2" xfId="41986"/>
    <cellStyle name="Input 18 5 3 3" xfId="32336"/>
    <cellStyle name="Input 18 5 4" xfId="13850"/>
    <cellStyle name="Input 18 5 4 2" xfId="25625"/>
    <cellStyle name="Input 18 5 4 2 2" xfId="45451"/>
    <cellStyle name="Input 18 5 4 3" xfId="35900"/>
    <cellStyle name="Input 18 5 5" xfId="14818"/>
    <cellStyle name="Input 18 5 5 2" xfId="26588"/>
    <cellStyle name="Input 18 5 5 2 2" xfId="46414"/>
    <cellStyle name="Input 18 5 5 3" xfId="36868"/>
    <cellStyle name="Input 18 5 6" xfId="15770"/>
    <cellStyle name="Input 18 5 6 2" xfId="27520"/>
    <cellStyle name="Input 18 5 6 2 2" xfId="47346"/>
    <cellStyle name="Input 18 5 6 3" xfId="37820"/>
    <cellStyle name="Input 18 5 7" xfId="16655"/>
    <cellStyle name="Input 18 5 7 2" xfId="28401"/>
    <cellStyle name="Input 18 5 7 2 2" xfId="48227"/>
    <cellStyle name="Input 18 5 7 3" xfId="38705"/>
    <cellStyle name="Input 18 5 8" xfId="17523"/>
    <cellStyle name="Input 18 5 8 2" xfId="39573"/>
    <cellStyle name="Input 18 5 9" xfId="31150"/>
    <cellStyle name="Input 18 6" xfId="7971"/>
    <cellStyle name="Input 18 6 2" xfId="12995"/>
    <cellStyle name="Input 18 6 2 2" xfId="24790"/>
    <cellStyle name="Input 18 6 2 2 2" xfId="44617"/>
    <cellStyle name="Input 18 6 2 3" xfId="35046"/>
    <cellStyle name="Input 18 6 3" xfId="10297"/>
    <cellStyle name="Input 18 6 3 2" xfId="22171"/>
    <cellStyle name="Input 18 6 3 2 2" xfId="42002"/>
    <cellStyle name="Input 18 6 3 3" xfId="32352"/>
    <cellStyle name="Input 18 6 4" xfId="13227"/>
    <cellStyle name="Input 18 6 4 2" xfId="25018"/>
    <cellStyle name="Input 18 6 4 2 2" xfId="44844"/>
    <cellStyle name="Input 18 6 4 3" xfId="35277"/>
    <cellStyle name="Input 18 6 5" xfId="10097"/>
    <cellStyle name="Input 18 6 5 2" xfId="21972"/>
    <cellStyle name="Input 18 6 5 2 2" xfId="41804"/>
    <cellStyle name="Input 18 6 5 3" xfId="32153"/>
    <cellStyle name="Input 18 6 6" xfId="9988"/>
    <cellStyle name="Input 18 6 6 2" xfId="21863"/>
    <cellStyle name="Input 18 6 6 2 2" xfId="41695"/>
    <cellStyle name="Input 18 6 6 3" xfId="32044"/>
    <cellStyle name="Input 18 6 7" xfId="12098"/>
    <cellStyle name="Input 18 6 7 2" xfId="23924"/>
    <cellStyle name="Input 18 6 7 2 2" xfId="43752"/>
    <cellStyle name="Input 18 6 7 3" xfId="34150"/>
    <cellStyle name="Input 18 6 8" xfId="11037"/>
    <cellStyle name="Input 18 6 8 2" xfId="33091"/>
    <cellStyle name="Input 18 6 9" xfId="31133"/>
    <cellStyle name="Input 18 7" xfId="11523"/>
    <cellStyle name="Input 18 7 2" xfId="23384"/>
    <cellStyle name="Input 18 7 2 2" xfId="43213"/>
    <cellStyle name="Input 18 7 3" xfId="33576"/>
    <cellStyle name="Input 18 8" xfId="11506"/>
    <cellStyle name="Input 18 8 2" xfId="23367"/>
    <cellStyle name="Input 18 8 2 2" xfId="43196"/>
    <cellStyle name="Input 18 8 3" xfId="33559"/>
    <cellStyle name="Input 18 9" xfId="11542"/>
    <cellStyle name="Input 18 9 2" xfId="23403"/>
    <cellStyle name="Input 18 9 2 2" xfId="43232"/>
    <cellStyle name="Input 18 9 3" xfId="33595"/>
    <cellStyle name="Input 19" xfId="5286"/>
    <cellStyle name="Input 19 10" xfId="11485"/>
    <cellStyle name="Input 19 10 2" xfId="23346"/>
    <cellStyle name="Input 19 10 2 2" xfId="43175"/>
    <cellStyle name="Input 19 10 3" xfId="33538"/>
    <cellStyle name="Input 19 11" xfId="11563"/>
    <cellStyle name="Input 19 11 2" xfId="23424"/>
    <cellStyle name="Input 19 11 2 2" xfId="43253"/>
    <cellStyle name="Input 19 11 3" xfId="33616"/>
    <cellStyle name="Input 19 12" xfId="11466"/>
    <cellStyle name="Input 19 12 2" xfId="23327"/>
    <cellStyle name="Input 19 12 2 2" xfId="43156"/>
    <cellStyle name="Input 19 12 3" xfId="33519"/>
    <cellStyle name="Input 19 13" xfId="11580"/>
    <cellStyle name="Input 19 13 2" xfId="23441"/>
    <cellStyle name="Input 19 13 2 2" xfId="43270"/>
    <cellStyle name="Input 19 13 3" xfId="33633"/>
    <cellStyle name="Input 19 14" xfId="30586"/>
    <cellStyle name="Input 19 2" xfId="5287"/>
    <cellStyle name="Input 19 2 10" xfId="11564"/>
    <cellStyle name="Input 19 2 10 2" xfId="23425"/>
    <cellStyle name="Input 19 2 10 2 2" xfId="43254"/>
    <cellStyle name="Input 19 2 10 3" xfId="33617"/>
    <cellStyle name="Input 19 2 11" xfId="11465"/>
    <cellStyle name="Input 19 2 11 2" xfId="23326"/>
    <cellStyle name="Input 19 2 11 2 2" xfId="43155"/>
    <cellStyle name="Input 19 2 11 3" xfId="33518"/>
    <cellStyle name="Input 19 2 12" xfId="11581"/>
    <cellStyle name="Input 19 2 12 2" xfId="23442"/>
    <cellStyle name="Input 19 2 12 2 2" xfId="43271"/>
    <cellStyle name="Input 19 2 12 3" xfId="33634"/>
    <cellStyle name="Input 19 2 13" xfId="30587"/>
    <cellStyle name="Input 19 2 2" xfId="7003"/>
    <cellStyle name="Input 19 2 2 10" xfId="16603"/>
    <cellStyle name="Input 19 2 2 10 2" xfId="28349"/>
    <cellStyle name="Input 19 2 2 10 2 2" xfId="48175"/>
    <cellStyle name="Input 19 2 2 10 3" xfId="38653"/>
    <cellStyle name="Input 19 2 2 11" xfId="17474"/>
    <cellStyle name="Input 19 2 2 11 2" xfId="29216"/>
    <cellStyle name="Input 19 2 2 11 2 2" xfId="49042"/>
    <cellStyle name="Input 19 2 2 11 3" xfId="39524"/>
    <cellStyle name="Input 19 2 2 12" xfId="30755"/>
    <cellStyle name="Input 19 2 2 2" xfId="7406"/>
    <cellStyle name="Input 19 2 2 2 10" xfId="12814"/>
    <cellStyle name="Input 19 2 2 2 10 2" xfId="24618"/>
    <cellStyle name="Input 19 2 2 2 10 2 2" xfId="44445"/>
    <cellStyle name="Input 19 2 2 2 10 3" xfId="34865"/>
    <cellStyle name="Input 19 2 2 2 11" xfId="31006"/>
    <cellStyle name="Input 19 2 2 2 2" xfId="9049"/>
    <cellStyle name="Input 19 2 2 2 2 2" xfId="13701"/>
    <cellStyle name="Input 19 2 2 2 2 2 2" xfId="25483"/>
    <cellStyle name="Input 19 2 2 2 2 2 2 2" xfId="45309"/>
    <cellStyle name="Input 19 2 2 2 2 2 3" xfId="35751"/>
    <cellStyle name="Input 19 2 2 2 2 3" xfId="14705"/>
    <cellStyle name="Input 19 2 2 2 2 3 2" xfId="26476"/>
    <cellStyle name="Input 19 2 2 2 2 3 2 2" xfId="46302"/>
    <cellStyle name="Input 19 2 2 2 2 3 3" xfId="36755"/>
    <cellStyle name="Input 19 2 2 2 2 4" xfId="15663"/>
    <cellStyle name="Input 19 2 2 2 2 4 2" xfId="27422"/>
    <cellStyle name="Input 19 2 2 2 2 4 2 2" xfId="47248"/>
    <cellStyle name="Input 19 2 2 2 2 4 3" xfId="37713"/>
    <cellStyle name="Input 19 2 2 2 2 5" xfId="16588"/>
    <cellStyle name="Input 19 2 2 2 2 5 2" xfId="28334"/>
    <cellStyle name="Input 19 2 2 2 2 5 2 2" xfId="48160"/>
    <cellStyle name="Input 19 2 2 2 2 5 3" xfId="38638"/>
    <cellStyle name="Input 19 2 2 2 2 6" xfId="17459"/>
    <cellStyle name="Input 19 2 2 2 2 6 2" xfId="29201"/>
    <cellStyle name="Input 19 2 2 2 2 6 2 2" xfId="49027"/>
    <cellStyle name="Input 19 2 2 2 2 6 3" xfId="39509"/>
    <cellStyle name="Input 19 2 2 2 2 7" xfId="18305"/>
    <cellStyle name="Input 19 2 2 2 2 7 2" xfId="30025"/>
    <cellStyle name="Input 19 2 2 2 2 7 2 2" xfId="49851"/>
    <cellStyle name="Input 19 2 2 2 2 7 3" xfId="40355"/>
    <cellStyle name="Input 19 2 2 2 2 8" xfId="19065"/>
    <cellStyle name="Input 19 2 2 2 2 8 2" xfId="41115"/>
    <cellStyle name="Input 19 2 2 2 2 9" xfId="31540"/>
    <cellStyle name="Input 19 2 2 2 3" xfId="9891"/>
    <cellStyle name="Input 19 2 2 2 3 2" xfId="14296"/>
    <cellStyle name="Input 19 2 2 2 3 2 2" xfId="26068"/>
    <cellStyle name="Input 19 2 2 2 3 2 2 2" xfId="45894"/>
    <cellStyle name="Input 19 2 2 2 3 2 3" xfId="36346"/>
    <cellStyle name="Input 19 2 2 2 3 3" xfId="15256"/>
    <cellStyle name="Input 19 2 2 2 3 3 2" xfId="27026"/>
    <cellStyle name="Input 19 2 2 2 3 3 2 2" xfId="46852"/>
    <cellStyle name="Input 19 2 2 2 3 3 3" xfId="37306"/>
    <cellStyle name="Input 19 2 2 2 3 4" xfId="16208"/>
    <cellStyle name="Input 19 2 2 2 3 4 2" xfId="27954"/>
    <cellStyle name="Input 19 2 2 2 3 4 2 2" xfId="47780"/>
    <cellStyle name="Input 19 2 2 2 3 4 3" xfId="38258"/>
    <cellStyle name="Input 19 2 2 2 3 5" xfId="17082"/>
    <cellStyle name="Input 19 2 2 2 3 5 2" xfId="28828"/>
    <cellStyle name="Input 19 2 2 2 3 5 2 2" xfId="48654"/>
    <cellStyle name="Input 19 2 2 2 3 5 3" xfId="39132"/>
    <cellStyle name="Input 19 2 2 2 3 6" xfId="17947"/>
    <cellStyle name="Input 19 2 2 2 3 6 2" xfId="29667"/>
    <cellStyle name="Input 19 2 2 2 3 6 2 2" xfId="49493"/>
    <cellStyle name="Input 19 2 2 2 3 6 3" xfId="39997"/>
    <cellStyle name="Input 19 2 2 2 3 7" xfId="18723"/>
    <cellStyle name="Input 19 2 2 2 3 7 2" xfId="30443"/>
    <cellStyle name="Input 19 2 2 2 3 7 2 2" xfId="50269"/>
    <cellStyle name="Input 19 2 2 2 3 7 3" xfId="40773"/>
    <cellStyle name="Input 19 2 2 2 3 8" xfId="19480"/>
    <cellStyle name="Input 19 2 2 2 3 8 2" xfId="41530"/>
    <cellStyle name="Input 19 2 2 2 3 9" xfId="31955"/>
    <cellStyle name="Input 19 2 2 2 4" xfId="12673"/>
    <cellStyle name="Input 19 2 2 2 4 2" xfId="24486"/>
    <cellStyle name="Input 19 2 2 2 4 2 2" xfId="44313"/>
    <cellStyle name="Input 19 2 2 2 4 3" xfId="34724"/>
    <cellStyle name="Input 19 2 2 2 5" xfId="10526"/>
    <cellStyle name="Input 19 2 2 2 5 2" xfId="22397"/>
    <cellStyle name="Input 19 2 2 2 5 2 2" xfId="42228"/>
    <cellStyle name="Input 19 2 2 2 5 3" xfId="32581"/>
    <cellStyle name="Input 19 2 2 2 6" xfId="12802"/>
    <cellStyle name="Input 19 2 2 2 6 2" xfId="24606"/>
    <cellStyle name="Input 19 2 2 2 6 2 2" xfId="44433"/>
    <cellStyle name="Input 19 2 2 2 6 3" xfId="34853"/>
    <cellStyle name="Input 19 2 2 2 7" xfId="10427"/>
    <cellStyle name="Input 19 2 2 2 7 2" xfId="22301"/>
    <cellStyle name="Input 19 2 2 2 7 2 2" xfId="42132"/>
    <cellStyle name="Input 19 2 2 2 7 3" xfId="32482"/>
    <cellStyle name="Input 19 2 2 2 8" xfId="12812"/>
    <cellStyle name="Input 19 2 2 2 8 2" xfId="24616"/>
    <cellStyle name="Input 19 2 2 2 8 2 2" xfId="44443"/>
    <cellStyle name="Input 19 2 2 2 8 3" xfId="34863"/>
    <cellStyle name="Input 19 2 2 2 9" xfId="10420"/>
    <cellStyle name="Input 19 2 2 2 9 2" xfId="22294"/>
    <cellStyle name="Input 19 2 2 2 9 2 2" xfId="42125"/>
    <cellStyle name="Input 19 2 2 2 9 3" xfId="32475"/>
    <cellStyle name="Input 19 2 2 3" xfId="8648"/>
    <cellStyle name="Input 19 2 2 3 2" xfId="13390"/>
    <cellStyle name="Input 19 2 2 3 2 2" xfId="25175"/>
    <cellStyle name="Input 19 2 2 3 2 2 2" xfId="45001"/>
    <cellStyle name="Input 19 2 2 3 2 3" xfId="35440"/>
    <cellStyle name="Input 19 2 2 3 3" xfId="14410"/>
    <cellStyle name="Input 19 2 2 3 3 2" xfId="26182"/>
    <cellStyle name="Input 19 2 2 3 3 2 2" xfId="46008"/>
    <cellStyle name="Input 19 2 2 3 3 3" xfId="36460"/>
    <cellStyle name="Input 19 2 2 3 4" xfId="15370"/>
    <cellStyle name="Input 19 2 2 3 4 2" xfId="27138"/>
    <cellStyle name="Input 19 2 2 3 4 2 2" xfId="46964"/>
    <cellStyle name="Input 19 2 2 3 4 3" xfId="37420"/>
    <cellStyle name="Input 19 2 2 3 5" xfId="16319"/>
    <cellStyle name="Input 19 2 2 3 5 2" xfId="28065"/>
    <cellStyle name="Input 19 2 2 3 5 2 2" xfId="47891"/>
    <cellStyle name="Input 19 2 2 3 5 3" xfId="38369"/>
    <cellStyle name="Input 19 2 2 3 6" xfId="17192"/>
    <cellStyle name="Input 19 2 2 3 6 2" xfId="28938"/>
    <cellStyle name="Input 19 2 2 3 6 2 2" xfId="48764"/>
    <cellStyle name="Input 19 2 2 3 6 3" xfId="39242"/>
    <cellStyle name="Input 19 2 2 3 7" xfId="18057"/>
    <cellStyle name="Input 19 2 2 3 7 2" xfId="29777"/>
    <cellStyle name="Input 19 2 2 3 7 2 2" xfId="49603"/>
    <cellStyle name="Input 19 2 2 3 7 3" xfId="40107"/>
    <cellStyle name="Input 19 2 2 3 8" xfId="18833"/>
    <cellStyle name="Input 19 2 2 3 8 2" xfId="40883"/>
    <cellStyle name="Input 19 2 2 3 9" xfId="31289"/>
    <cellStyle name="Input 19 2 2 4" xfId="9659"/>
    <cellStyle name="Input 19 2 2 4 2" xfId="14064"/>
    <cellStyle name="Input 19 2 2 4 2 2" xfId="25836"/>
    <cellStyle name="Input 19 2 2 4 2 2 2" xfId="45662"/>
    <cellStyle name="Input 19 2 2 4 2 3" xfId="36114"/>
    <cellStyle name="Input 19 2 2 4 3" xfId="15024"/>
    <cellStyle name="Input 19 2 2 4 3 2" xfId="26794"/>
    <cellStyle name="Input 19 2 2 4 3 2 2" xfId="46620"/>
    <cellStyle name="Input 19 2 2 4 3 3" xfId="37074"/>
    <cellStyle name="Input 19 2 2 4 4" xfId="15976"/>
    <cellStyle name="Input 19 2 2 4 4 2" xfId="27722"/>
    <cellStyle name="Input 19 2 2 4 4 2 2" xfId="47548"/>
    <cellStyle name="Input 19 2 2 4 4 3" xfId="38026"/>
    <cellStyle name="Input 19 2 2 4 5" xfId="16850"/>
    <cellStyle name="Input 19 2 2 4 5 2" xfId="28596"/>
    <cellStyle name="Input 19 2 2 4 5 2 2" xfId="48422"/>
    <cellStyle name="Input 19 2 2 4 5 3" xfId="38900"/>
    <cellStyle name="Input 19 2 2 4 6" xfId="17715"/>
    <cellStyle name="Input 19 2 2 4 6 2" xfId="29435"/>
    <cellStyle name="Input 19 2 2 4 6 2 2" xfId="49261"/>
    <cellStyle name="Input 19 2 2 4 6 3" xfId="39765"/>
    <cellStyle name="Input 19 2 2 4 7" xfId="18491"/>
    <cellStyle name="Input 19 2 2 4 7 2" xfId="30211"/>
    <cellStyle name="Input 19 2 2 4 7 2 2" xfId="50037"/>
    <cellStyle name="Input 19 2 2 4 7 3" xfId="40541"/>
    <cellStyle name="Input 19 2 2 4 8" xfId="19248"/>
    <cellStyle name="Input 19 2 2 4 8 2" xfId="41298"/>
    <cellStyle name="Input 19 2 2 4 9" xfId="31723"/>
    <cellStyle name="Input 19 2 2 5" xfId="12361"/>
    <cellStyle name="Input 19 2 2 5 2" xfId="24177"/>
    <cellStyle name="Input 19 2 2 5 2 2" xfId="44004"/>
    <cellStyle name="Input 19 2 2 5 3" xfId="34412"/>
    <cellStyle name="Input 19 2 2 6" xfId="10822"/>
    <cellStyle name="Input 19 2 2 6 2" xfId="22693"/>
    <cellStyle name="Input 19 2 2 6 2 2" xfId="42524"/>
    <cellStyle name="Input 19 2 2 6 3" xfId="32877"/>
    <cellStyle name="Input 19 2 2 7" xfId="13773"/>
    <cellStyle name="Input 19 2 2 7 2" xfId="25548"/>
    <cellStyle name="Input 19 2 2 7 2 2" xfId="45374"/>
    <cellStyle name="Input 19 2 2 7 3" xfId="35823"/>
    <cellStyle name="Input 19 2 2 8" xfId="14751"/>
    <cellStyle name="Input 19 2 2 8 2" xfId="26521"/>
    <cellStyle name="Input 19 2 2 8 2 2" xfId="46347"/>
    <cellStyle name="Input 19 2 2 8 3" xfId="36801"/>
    <cellStyle name="Input 19 2 2 9" xfId="15704"/>
    <cellStyle name="Input 19 2 2 9 2" xfId="27458"/>
    <cellStyle name="Input 19 2 2 9 2 2" xfId="47284"/>
    <cellStyle name="Input 19 2 2 9 3" xfId="37754"/>
    <cellStyle name="Input 19 2 3" xfId="7166"/>
    <cellStyle name="Input 19 2 3 10" xfId="17336"/>
    <cellStyle name="Input 19 2 3 10 2" xfId="29082"/>
    <cellStyle name="Input 19 2 3 10 2 2" xfId="48908"/>
    <cellStyle name="Input 19 2 3 10 3" xfId="39386"/>
    <cellStyle name="Input 19 2 3 11" xfId="30887"/>
    <cellStyle name="Input 19 2 3 2" xfId="8809"/>
    <cellStyle name="Input 19 2 3 2 2" xfId="13530"/>
    <cellStyle name="Input 19 2 3 2 2 2" xfId="25312"/>
    <cellStyle name="Input 19 2 3 2 2 2 2" xfId="45138"/>
    <cellStyle name="Input 19 2 3 2 2 3" xfId="35580"/>
    <cellStyle name="Input 19 2 3 2 3" xfId="14544"/>
    <cellStyle name="Input 19 2 3 2 3 2" xfId="26315"/>
    <cellStyle name="Input 19 2 3 2 3 2 2" xfId="46141"/>
    <cellStyle name="Input 19 2 3 2 3 3" xfId="36594"/>
    <cellStyle name="Input 19 2 3 2 4" xfId="15502"/>
    <cellStyle name="Input 19 2 3 2 4 2" xfId="27270"/>
    <cellStyle name="Input 19 2 3 2 4 2 2" xfId="47096"/>
    <cellStyle name="Input 19 2 3 2 4 3" xfId="37552"/>
    <cellStyle name="Input 19 2 3 2 5" xfId="16446"/>
    <cellStyle name="Input 19 2 3 2 5 2" xfId="28192"/>
    <cellStyle name="Input 19 2 3 2 5 2 2" xfId="48018"/>
    <cellStyle name="Input 19 2 3 2 5 3" xfId="38496"/>
    <cellStyle name="Input 19 2 3 2 6" xfId="17319"/>
    <cellStyle name="Input 19 2 3 2 6 2" xfId="29065"/>
    <cellStyle name="Input 19 2 3 2 6 2 2" xfId="48891"/>
    <cellStyle name="Input 19 2 3 2 6 3" xfId="39369"/>
    <cellStyle name="Input 19 2 3 2 7" xfId="18184"/>
    <cellStyle name="Input 19 2 3 2 7 2" xfId="29904"/>
    <cellStyle name="Input 19 2 3 2 7 2 2" xfId="49730"/>
    <cellStyle name="Input 19 2 3 2 7 3" xfId="40234"/>
    <cellStyle name="Input 19 2 3 2 8" xfId="18952"/>
    <cellStyle name="Input 19 2 3 2 8 2" xfId="41002"/>
    <cellStyle name="Input 19 2 3 2 9" xfId="31421"/>
    <cellStyle name="Input 19 2 3 3" xfId="9778"/>
    <cellStyle name="Input 19 2 3 3 2" xfId="14183"/>
    <cellStyle name="Input 19 2 3 3 2 2" xfId="25955"/>
    <cellStyle name="Input 19 2 3 3 2 2 2" xfId="45781"/>
    <cellStyle name="Input 19 2 3 3 2 3" xfId="36233"/>
    <cellStyle name="Input 19 2 3 3 3" xfId="15143"/>
    <cellStyle name="Input 19 2 3 3 3 2" xfId="26913"/>
    <cellStyle name="Input 19 2 3 3 3 2 2" xfId="46739"/>
    <cellStyle name="Input 19 2 3 3 3 3" xfId="37193"/>
    <cellStyle name="Input 19 2 3 3 4" xfId="16095"/>
    <cellStyle name="Input 19 2 3 3 4 2" xfId="27841"/>
    <cellStyle name="Input 19 2 3 3 4 2 2" xfId="47667"/>
    <cellStyle name="Input 19 2 3 3 4 3" xfId="38145"/>
    <cellStyle name="Input 19 2 3 3 5" xfId="16969"/>
    <cellStyle name="Input 19 2 3 3 5 2" xfId="28715"/>
    <cellStyle name="Input 19 2 3 3 5 2 2" xfId="48541"/>
    <cellStyle name="Input 19 2 3 3 5 3" xfId="39019"/>
    <cellStyle name="Input 19 2 3 3 6" xfId="17834"/>
    <cellStyle name="Input 19 2 3 3 6 2" xfId="29554"/>
    <cellStyle name="Input 19 2 3 3 6 2 2" xfId="49380"/>
    <cellStyle name="Input 19 2 3 3 6 3" xfId="39884"/>
    <cellStyle name="Input 19 2 3 3 7" xfId="18610"/>
    <cellStyle name="Input 19 2 3 3 7 2" xfId="30330"/>
    <cellStyle name="Input 19 2 3 3 7 2 2" xfId="50156"/>
    <cellStyle name="Input 19 2 3 3 7 3" xfId="40660"/>
    <cellStyle name="Input 19 2 3 3 8" xfId="19367"/>
    <cellStyle name="Input 19 2 3 3 8 2" xfId="41417"/>
    <cellStyle name="Input 19 2 3 3 9" xfId="31842"/>
    <cellStyle name="Input 19 2 3 4" xfId="12501"/>
    <cellStyle name="Input 19 2 3 4 2" xfId="24316"/>
    <cellStyle name="Input 19 2 3 4 2 2" xfId="44143"/>
    <cellStyle name="Input 19 2 3 4 3" xfId="34552"/>
    <cellStyle name="Input 19 2 3 5" xfId="10687"/>
    <cellStyle name="Input 19 2 3 5 2" xfId="22558"/>
    <cellStyle name="Input 19 2 3 5 2 2" xfId="42389"/>
    <cellStyle name="Input 19 2 3 5 3" xfId="32742"/>
    <cellStyle name="Input 19 2 3 6" xfId="13566"/>
    <cellStyle name="Input 19 2 3 6 2" xfId="25348"/>
    <cellStyle name="Input 19 2 3 6 2 2" xfId="45174"/>
    <cellStyle name="Input 19 2 3 6 3" xfId="35616"/>
    <cellStyle name="Input 19 2 3 7" xfId="14575"/>
    <cellStyle name="Input 19 2 3 7 2" xfId="26346"/>
    <cellStyle name="Input 19 2 3 7 2 2" xfId="46172"/>
    <cellStyle name="Input 19 2 3 7 3" xfId="36625"/>
    <cellStyle name="Input 19 2 3 8" xfId="15533"/>
    <cellStyle name="Input 19 2 3 8 2" xfId="27296"/>
    <cellStyle name="Input 19 2 3 8 2 2" xfId="47122"/>
    <cellStyle name="Input 19 2 3 8 3" xfId="37583"/>
    <cellStyle name="Input 19 2 3 9" xfId="16464"/>
    <cellStyle name="Input 19 2 3 9 2" xfId="28210"/>
    <cellStyle name="Input 19 2 3 9 2 2" xfId="48036"/>
    <cellStyle name="Input 19 2 3 9 3" xfId="38514"/>
    <cellStyle name="Input 19 2 4" xfId="7991"/>
    <cellStyle name="Input 19 2 4 2" xfId="13015"/>
    <cellStyle name="Input 19 2 4 2 2" xfId="24810"/>
    <cellStyle name="Input 19 2 4 2 2 2" xfId="44637"/>
    <cellStyle name="Input 19 2 4 2 3" xfId="35066"/>
    <cellStyle name="Input 19 2 4 3" xfId="10278"/>
    <cellStyle name="Input 19 2 4 3 2" xfId="22152"/>
    <cellStyle name="Input 19 2 4 3 2 2" xfId="41983"/>
    <cellStyle name="Input 19 2 4 3 3" xfId="32333"/>
    <cellStyle name="Input 19 2 4 4" xfId="12188"/>
    <cellStyle name="Input 19 2 4 4 2" xfId="24012"/>
    <cellStyle name="Input 19 2 4 4 2 2" xfId="43839"/>
    <cellStyle name="Input 19 2 4 4 3" xfId="34239"/>
    <cellStyle name="Input 19 2 4 5" xfId="10964"/>
    <cellStyle name="Input 19 2 4 5 2" xfId="22834"/>
    <cellStyle name="Input 19 2 4 5 2 2" xfId="42665"/>
    <cellStyle name="Input 19 2 4 5 3" xfId="33019"/>
    <cellStyle name="Input 19 2 4 6" xfId="11773"/>
    <cellStyle name="Input 19 2 4 6 2" xfId="23620"/>
    <cellStyle name="Input 19 2 4 6 2 2" xfId="43448"/>
    <cellStyle name="Input 19 2 4 6 3" xfId="33825"/>
    <cellStyle name="Input 19 2 4 7" xfId="11304"/>
    <cellStyle name="Input 19 2 4 7 2" xfId="23172"/>
    <cellStyle name="Input 19 2 4 7 2 2" xfId="43002"/>
    <cellStyle name="Input 19 2 4 7 3" xfId="33358"/>
    <cellStyle name="Input 19 2 4 8" xfId="13245"/>
    <cellStyle name="Input 19 2 4 8 2" xfId="35295"/>
    <cellStyle name="Input 19 2 4 9" xfId="31153"/>
    <cellStyle name="Input 19 2 5" xfId="7968"/>
    <cellStyle name="Input 19 2 5 2" xfId="12992"/>
    <cellStyle name="Input 19 2 5 2 2" xfId="24787"/>
    <cellStyle name="Input 19 2 5 2 2 2" xfId="44614"/>
    <cellStyle name="Input 19 2 5 2 3" xfId="35043"/>
    <cellStyle name="Input 19 2 5 3" xfId="10300"/>
    <cellStyle name="Input 19 2 5 3 2" xfId="22174"/>
    <cellStyle name="Input 19 2 5 3 2 2" xfId="42005"/>
    <cellStyle name="Input 19 2 5 3 3" xfId="32355"/>
    <cellStyle name="Input 19 2 5 4" xfId="13325"/>
    <cellStyle name="Input 19 2 5 4 2" xfId="25112"/>
    <cellStyle name="Input 19 2 5 4 2 2" xfId="44938"/>
    <cellStyle name="Input 19 2 5 4 3" xfId="35375"/>
    <cellStyle name="Input 19 2 5 5" xfId="10028"/>
    <cellStyle name="Input 19 2 5 5 2" xfId="21903"/>
    <cellStyle name="Input 19 2 5 5 2 2" xfId="41735"/>
    <cellStyle name="Input 19 2 5 5 3" xfId="32084"/>
    <cellStyle name="Input 19 2 5 6" xfId="12636"/>
    <cellStyle name="Input 19 2 5 6 2" xfId="24449"/>
    <cellStyle name="Input 19 2 5 6 2 2" xfId="44276"/>
    <cellStyle name="Input 19 2 5 6 3" xfId="34687"/>
    <cellStyle name="Input 19 2 5 7" xfId="10562"/>
    <cellStyle name="Input 19 2 5 7 2" xfId="22433"/>
    <cellStyle name="Input 19 2 5 7 2 2" xfId="42264"/>
    <cellStyle name="Input 19 2 5 7 3" xfId="32617"/>
    <cellStyle name="Input 19 2 5 8" xfId="12795"/>
    <cellStyle name="Input 19 2 5 8 2" xfId="34846"/>
    <cellStyle name="Input 19 2 5 9" xfId="31130"/>
    <cellStyle name="Input 19 2 6" xfId="11526"/>
    <cellStyle name="Input 19 2 6 2" xfId="23387"/>
    <cellStyle name="Input 19 2 6 2 2" xfId="43216"/>
    <cellStyle name="Input 19 2 6 3" xfId="33579"/>
    <cellStyle name="Input 19 2 7" xfId="11503"/>
    <cellStyle name="Input 19 2 7 2" xfId="23364"/>
    <cellStyle name="Input 19 2 7 2 2" xfId="43193"/>
    <cellStyle name="Input 19 2 7 3" xfId="33556"/>
    <cellStyle name="Input 19 2 8" xfId="11545"/>
    <cellStyle name="Input 19 2 8 2" xfId="23406"/>
    <cellStyle name="Input 19 2 8 2 2" xfId="43235"/>
    <cellStyle name="Input 19 2 8 3" xfId="33598"/>
    <cellStyle name="Input 19 2 9" xfId="11484"/>
    <cellStyle name="Input 19 2 9 2" xfId="23345"/>
    <cellStyle name="Input 19 2 9 2 2" xfId="43174"/>
    <cellStyle name="Input 19 2 9 3" xfId="33537"/>
    <cellStyle name="Input 19 3" xfId="7004"/>
    <cellStyle name="Input 19 3 10" xfId="11135"/>
    <cellStyle name="Input 19 3 10 2" xfId="23003"/>
    <cellStyle name="Input 19 3 10 2 2" xfId="42833"/>
    <cellStyle name="Input 19 3 10 3" xfId="33189"/>
    <cellStyle name="Input 19 3 11" xfId="12227"/>
    <cellStyle name="Input 19 3 11 2" xfId="24047"/>
    <cellStyle name="Input 19 3 11 2 2" xfId="43874"/>
    <cellStyle name="Input 19 3 11 3" xfId="34278"/>
    <cellStyle name="Input 19 3 12" xfId="30756"/>
    <cellStyle name="Input 19 3 2" xfId="7407"/>
    <cellStyle name="Input 19 3 2 10" xfId="17513"/>
    <cellStyle name="Input 19 3 2 10 2" xfId="29255"/>
    <cellStyle name="Input 19 3 2 10 2 2" xfId="49081"/>
    <cellStyle name="Input 19 3 2 10 3" xfId="39563"/>
    <cellStyle name="Input 19 3 2 11" xfId="31007"/>
    <cellStyle name="Input 19 3 2 2" xfId="9050"/>
    <cellStyle name="Input 19 3 2 2 2" xfId="13702"/>
    <cellStyle name="Input 19 3 2 2 2 2" xfId="25484"/>
    <cellStyle name="Input 19 3 2 2 2 2 2" xfId="45310"/>
    <cellStyle name="Input 19 3 2 2 2 3" xfId="35752"/>
    <cellStyle name="Input 19 3 2 2 3" xfId="14706"/>
    <cellStyle name="Input 19 3 2 2 3 2" xfId="26477"/>
    <cellStyle name="Input 19 3 2 2 3 2 2" xfId="46303"/>
    <cellStyle name="Input 19 3 2 2 3 3" xfId="36756"/>
    <cellStyle name="Input 19 3 2 2 4" xfId="15664"/>
    <cellStyle name="Input 19 3 2 2 4 2" xfId="27423"/>
    <cellStyle name="Input 19 3 2 2 4 2 2" xfId="47249"/>
    <cellStyle name="Input 19 3 2 2 4 3" xfId="37714"/>
    <cellStyle name="Input 19 3 2 2 5" xfId="16589"/>
    <cellStyle name="Input 19 3 2 2 5 2" xfId="28335"/>
    <cellStyle name="Input 19 3 2 2 5 2 2" xfId="48161"/>
    <cellStyle name="Input 19 3 2 2 5 3" xfId="38639"/>
    <cellStyle name="Input 19 3 2 2 6" xfId="17460"/>
    <cellStyle name="Input 19 3 2 2 6 2" xfId="29202"/>
    <cellStyle name="Input 19 3 2 2 6 2 2" xfId="49028"/>
    <cellStyle name="Input 19 3 2 2 6 3" xfId="39510"/>
    <cellStyle name="Input 19 3 2 2 7" xfId="18306"/>
    <cellStyle name="Input 19 3 2 2 7 2" xfId="30026"/>
    <cellStyle name="Input 19 3 2 2 7 2 2" xfId="49852"/>
    <cellStyle name="Input 19 3 2 2 7 3" xfId="40356"/>
    <cellStyle name="Input 19 3 2 2 8" xfId="19066"/>
    <cellStyle name="Input 19 3 2 2 8 2" xfId="41116"/>
    <cellStyle name="Input 19 3 2 2 9" xfId="31541"/>
    <cellStyle name="Input 19 3 2 3" xfId="9892"/>
    <cellStyle name="Input 19 3 2 3 2" xfId="14297"/>
    <cellStyle name="Input 19 3 2 3 2 2" xfId="26069"/>
    <cellStyle name="Input 19 3 2 3 2 2 2" xfId="45895"/>
    <cellStyle name="Input 19 3 2 3 2 3" xfId="36347"/>
    <cellStyle name="Input 19 3 2 3 3" xfId="15257"/>
    <cellStyle name="Input 19 3 2 3 3 2" xfId="27027"/>
    <cellStyle name="Input 19 3 2 3 3 2 2" xfId="46853"/>
    <cellStyle name="Input 19 3 2 3 3 3" xfId="37307"/>
    <cellStyle name="Input 19 3 2 3 4" xfId="16209"/>
    <cellStyle name="Input 19 3 2 3 4 2" xfId="27955"/>
    <cellStyle name="Input 19 3 2 3 4 2 2" xfId="47781"/>
    <cellStyle name="Input 19 3 2 3 4 3" xfId="38259"/>
    <cellStyle name="Input 19 3 2 3 5" xfId="17083"/>
    <cellStyle name="Input 19 3 2 3 5 2" xfId="28829"/>
    <cellStyle name="Input 19 3 2 3 5 2 2" xfId="48655"/>
    <cellStyle name="Input 19 3 2 3 5 3" xfId="39133"/>
    <cellStyle name="Input 19 3 2 3 6" xfId="17948"/>
    <cellStyle name="Input 19 3 2 3 6 2" xfId="29668"/>
    <cellStyle name="Input 19 3 2 3 6 2 2" xfId="49494"/>
    <cellStyle name="Input 19 3 2 3 6 3" xfId="39998"/>
    <cellStyle name="Input 19 3 2 3 7" xfId="18724"/>
    <cellStyle name="Input 19 3 2 3 7 2" xfId="30444"/>
    <cellStyle name="Input 19 3 2 3 7 2 2" xfId="50270"/>
    <cellStyle name="Input 19 3 2 3 7 3" xfId="40774"/>
    <cellStyle name="Input 19 3 2 3 8" xfId="19481"/>
    <cellStyle name="Input 19 3 2 3 8 2" xfId="41531"/>
    <cellStyle name="Input 19 3 2 3 9" xfId="31956"/>
    <cellStyle name="Input 19 3 2 4" xfId="12674"/>
    <cellStyle name="Input 19 3 2 4 2" xfId="24487"/>
    <cellStyle name="Input 19 3 2 4 2 2" xfId="44314"/>
    <cellStyle name="Input 19 3 2 4 3" xfId="34725"/>
    <cellStyle name="Input 19 3 2 5" xfId="10525"/>
    <cellStyle name="Input 19 3 2 5 2" xfId="22396"/>
    <cellStyle name="Input 19 3 2 5 2 2" xfId="42227"/>
    <cellStyle name="Input 19 3 2 5 3" xfId="32580"/>
    <cellStyle name="Input 19 3 2 6" xfId="13821"/>
    <cellStyle name="Input 19 3 2 6 2" xfId="25596"/>
    <cellStyle name="Input 19 3 2 6 2 2" xfId="45422"/>
    <cellStyle name="Input 19 3 2 6 3" xfId="35871"/>
    <cellStyle name="Input 19 3 2 7" xfId="14797"/>
    <cellStyle name="Input 19 3 2 7 2" xfId="26567"/>
    <cellStyle name="Input 19 3 2 7 2 2" xfId="46393"/>
    <cellStyle name="Input 19 3 2 7 3" xfId="36847"/>
    <cellStyle name="Input 19 3 2 8" xfId="15749"/>
    <cellStyle name="Input 19 3 2 8 2" xfId="27503"/>
    <cellStyle name="Input 19 3 2 8 2 2" xfId="47329"/>
    <cellStyle name="Input 19 3 2 8 3" xfId="37799"/>
    <cellStyle name="Input 19 3 2 9" xfId="16644"/>
    <cellStyle name="Input 19 3 2 9 2" xfId="28390"/>
    <cellStyle name="Input 19 3 2 9 2 2" xfId="48216"/>
    <cellStyle name="Input 19 3 2 9 3" xfId="38694"/>
    <cellStyle name="Input 19 3 3" xfId="8649"/>
    <cellStyle name="Input 19 3 3 2" xfId="13391"/>
    <cellStyle name="Input 19 3 3 2 2" xfId="25176"/>
    <cellStyle name="Input 19 3 3 2 2 2" xfId="45002"/>
    <cellStyle name="Input 19 3 3 2 3" xfId="35441"/>
    <cellStyle name="Input 19 3 3 3" xfId="14411"/>
    <cellStyle name="Input 19 3 3 3 2" xfId="26183"/>
    <cellStyle name="Input 19 3 3 3 2 2" xfId="46009"/>
    <cellStyle name="Input 19 3 3 3 3" xfId="36461"/>
    <cellStyle name="Input 19 3 3 4" xfId="15371"/>
    <cellStyle name="Input 19 3 3 4 2" xfId="27139"/>
    <cellStyle name="Input 19 3 3 4 2 2" xfId="46965"/>
    <cellStyle name="Input 19 3 3 4 3" xfId="37421"/>
    <cellStyle name="Input 19 3 3 5" xfId="16320"/>
    <cellStyle name="Input 19 3 3 5 2" xfId="28066"/>
    <cellStyle name="Input 19 3 3 5 2 2" xfId="47892"/>
    <cellStyle name="Input 19 3 3 5 3" xfId="38370"/>
    <cellStyle name="Input 19 3 3 6" xfId="17193"/>
    <cellStyle name="Input 19 3 3 6 2" xfId="28939"/>
    <cellStyle name="Input 19 3 3 6 2 2" xfId="48765"/>
    <cellStyle name="Input 19 3 3 6 3" xfId="39243"/>
    <cellStyle name="Input 19 3 3 7" xfId="18058"/>
    <cellStyle name="Input 19 3 3 7 2" xfId="29778"/>
    <cellStyle name="Input 19 3 3 7 2 2" xfId="49604"/>
    <cellStyle name="Input 19 3 3 7 3" xfId="40108"/>
    <cellStyle name="Input 19 3 3 8" xfId="18834"/>
    <cellStyle name="Input 19 3 3 8 2" xfId="40884"/>
    <cellStyle name="Input 19 3 3 9" xfId="31290"/>
    <cellStyle name="Input 19 3 4" xfId="9660"/>
    <cellStyle name="Input 19 3 4 2" xfId="14065"/>
    <cellStyle name="Input 19 3 4 2 2" xfId="25837"/>
    <cellStyle name="Input 19 3 4 2 2 2" xfId="45663"/>
    <cellStyle name="Input 19 3 4 2 3" xfId="36115"/>
    <cellStyle name="Input 19 3 4 3" xfId="15025"/>
    <cellStyle name="Input 19 3 4 3 2" xfId="26795"/>
    <cellStyle name="Input 19 3 4 3 2 2" xfId="46621"/>
    <cellStyle name="Input 19 3 4 3 3" xfId="37075"/>
    <cellStyle name="Input 19 3 4 4" xfId="15977"/>
    <cellStyle name="Input 19 3 4 4 2" xfId="27723"/>
    <cellStyle name="Input 19 3 4 4 2 2" xfId="47549"/>
    <cellStyle name="Input 19 3 4 4 3" xfId="38027"/>
    <cellStyle name="Input 19 3 4 5" xfId="16851"/>
    <cellStyle name="Input 19 3 4 5 2" xfId="28597"/>
    <cellStyle name="Input 19 3 4 5 2 2" xfId="48423"/>
    <cellStyle name="Input 19 3 4 5 3" xfId="38901"/>
    <cellStyle name="Input 19 3 4 6" xfId="17716"/>
    <cellStyle name="Input 19 3 4 6 2" xfId="29436"/>
    <cellStyle name="Input 19 3 4 6 2 2" xfId="49262"/>
    <cellStyle name="Input 19 3 4 6 3" xfId="39766"/>
    <cellStyle name="Input 19 3 4 7" xfId="18492"/>
    <cellStyle name="Input 19 3 4 7 2" xfId="30212"/>
    <cellStyle name="Input 19 3 4 7 2 2" xfId="50038"/>
    <cellStyle name="Input 19 3 4 7 3" xfId="40542"/>
    <cellStyle name="Input 19 3 4 8" xfId="19249"/>
    <cellStyle name="Input 19 3 4 8 2" xfId="41299"/>
    <cellStyle name="Input 19 3 4 9" xfId="31724"/>
    <cellStyle name="Input 19 3 5" xfId="12362"/>
    <cellStyle name="Input 19 3 5 2" xfId="24178"/>
    <cellStyle name="Input 19 3 5 2 2" xfId="44005"/>
    <cellStyle name="Input 19 3 5 3" xfId="34413"/>
    <cellStyle name="Input 19 3 6" xfId="10821"/>
    <cellStyle name="Input 19 3 6 2" xfId="22692"/>
    <cellStyle name="Input 19 3 6 2 2" xfId="42523"/>
    <cellStyle name="Input 19 3 6 3" xfId="32876"/>
    <cellStyle name="Input 19 3 7" xfId="13272"/>
    <cellStyle name="Input 19 3 7 2" xfId="25060"/>
    <cellStyle name="Input 19 3 7 2 2" xfId="44886"/>
    <cellStyle name="Input 19 3 7 3" xfId="35322"/>
    <cellStyle name="Input 19 3 8" xfId="10072"/>
    <cellStyle name="Input 19 3 8 2" xfId="21947"/>
    <cellStyle name="Input 19 3 8 2 2" xfId="41779"/>
    <cellStyle name="Input 19 3 8 3" xfId="32128"/>
    <cellStyle name="Input 19 3 9" xfId="11995"/>
    <cellStyle name="Input 19 3 9 2" xfId="23822"/>
    <cellStyle name="Input 19 3 9 2 2" xfId="43650"/>
    <cellStyle name="Input 19 3 9 3" xfId="34047"/>
    <cellStyle name="Input 19 4" xfId="7165"/>
    <cellStyle name="Input 19 4 10" xfId="13802"/>
    <cellStyle name="Input 19 4 10 2" xfId="25577"/>
    <cellStyle name="Input 19 4 10 2 2" xfId="45403"/>
    <cellStyle name="Input 19 4 10 3" xfId="35852"/>
    <cellStyle name="Input 19 4 11" xfId="30886"/>
    <cellStyle name="Input 19 4 2" xfId="8808"/>
    <cellStyle name="Input 19 4 2 2" xfId="13529"/>
    <cellStyle name="Input 19 4 2 2 2" xfId="25311"/>
    <cellStyle name="Input 19 4 2 2 2 2" xfId="45137"/>
    <cellStyle name="Input 19 4 2 2 3" xfId="35579"/>
    <cellStyle name="Input 19 4 2 3" xfId="14543"/>
    <cellStyle name="Input 19 4 2 3 2" xfId="26314"/>
    <cellStyle name="Input 19 4 2 3 2 2" xfId="46140"/>
    <cellStyle name="Input 19 4 2 3 3" xfId="36593"/>
    <cellStyle name="Input 19 4 2 4" xfId="15501"/>
    <cellStyle name="Input 19 4 2 4 2" xfId="27269"/>
    <cellStyle name="Input 19 4 2 4 2 2" xfId="47095"/>
    <cellStyle name="Input 19 4 2 4 3" xfId="37551"/>
    <cellStyle name="Input 19 4 2 5" xfId="16445"/>
    <cellStyle name="Input 19 4 2 5 2" xfId="28191"/>
    <cellStyle name="Input 19 4 2 5 2 2" xfId="48017"/>
    <cellStyle name="Input 19 4 2 5 3" xfId="38495"/>
    <cellStyle name="Input 19 4 2 6" xfId="17318"/>
    <cellStyle name="Input 19 4 2 6 2" xfId="29064"/>
    <cellStyle name="Input 19 4 2 6 2 2" xfId="48890"/>
    <cellStyle name="Input 19 4 2 6 3" xfId="39368"/>
    <cellStyle name="Input 19 4 2 7" xfId="18183"/>
    <cellStyle name="Input 19 4 2 7 2" xfId="29903"/>
    <cellStyle name="Input 19 4 2 7 2 2" xfId="49729"/>
    <cellStyle name="Input 19 4 2 7 3" xfId="40233"/>
    <cellStyle name="Input 19 4 2 8" xfId="18951"/>
    <cellStyle name="Input 19 4 2 8 2" xfId="41001"/>
    <cellStyle name="Input 19 4 2 9" xfId="31420"/>
    <cellStyle name="Input 19 4 3" xfId="9777"/>
    <cellStyle name="Input 19 4 3 2" xfId="14182"/>
    <cellStyle name="Input 19 4 3 2 2" xfId="25954"/>
    <cellStyle name="Input 19 4 3 2 2 2" xfId="45780"/>
    <cellStyle name="Input 19 4 3 2 3" xfId="36232"/>
    <cellStyle name="Input 19 4 3 3" xfId="15142"/>
    <cellStyle name="Input 19 4 3 3 2" xfId="26912"/>
    <cellStyle name="Input 19 4 3 3 2 2" xfId="46738"/>
    <cellStyle name="Input 19 4 3 3 3" xfId="37192"/>
    <cellStyle name="Input 19 4 3 4" xfId="16094"/>
    <cellStyle name="Input 19 4 3 4 2" xfId="27840"/>
    <cellStyle name="Input 19 4 3 4 2 2" xfId="47666"/>
    <cellStyle name="Input 19 4 3 4 3" xfId="38144"/>
    <cellStyle name="Input 19 4 3 5" xfId="16968"/>
    <cellStyle name="Input 19 4 3 5 2" xfId="28714"/>
    <cellStyle name="Input 19 4 3 5 2 2" xfId="48540"/>
    <cellStyle name="Input 19 4 3 5 3" xfId="39018"/>
    <cellStyle name="Input 19 4 3 6" xfId="17833"/>
    <cellStyle name="Input 19 4 3 6 2" xfId="29553"/>
    <cellStyle name="Input 19 4 3 6 2 2" xfId="49379"/>
    <cellStyle name="Input 19 4 3 6 3" xfId="39883"/>
    <cellStyle name="Input 19 4 3 7" xfId="18609"/>
    <cellStyle name="Input 19 4 3 7 2" xfId="30329"/>
    <cellStyle name="Input 19 4 3 7 2 2" xfId="50155"/>
    <cellStyle name="Input 19 4 3 7 3" xfId="40659"/>
    <cellStyle name="Input 19 4 3 8" xfId="19366"/>
    <cellStyle name="Input 19 4 3 8 2" xfId="41416"/>
    <cellStyle name="Input 19 4 3 9" xfId="31841"/>
    <cellStyle name="Input 19 4 4" xfId="12500"/>
    <cellStyle name="Input 19 4 4 2" xfId="24315"/>
    <cellStyle name="Input 19 4 4 2 2" xfId="44142"/>
    <cellStyle name="Input 19 4 4 3" xfId="34551"/>
    <cellStyle name="Input 19 4 5" xfId="10688"/>
    <cellStyle name="Input 19 4 5 2" xfId="22559"/>
    <cellStyle name="Input 19 4 5 2 2" xfId="42390"/>
    <cellStyle name="Input 19 4 5 3" xfId="32743"/>
    <cellStyle name="Input 19 4 6" xfId="12535"/>
    <cellStyle name="Input 19 4 6 2" xfId="24350"/>
    <cellStyle name="Input 19 4 6 2 2" xfId="44177"/>
    <cellStyle name="Input 19 4 6 3" xfId="34586"/>
    <cellStyle name="Input 19 4 7" xfId="10658"/>
    <cellStyle name="Input 19 4 7 2" xfId="22529"/>
    <cellStyle name="Input 19 4 7 2 2" xfId="42360"/>
    <cellStyle name="Input 19 4 7 3" xfId="32713"/>
    <cellStyle name="Input 19 4 8" xfId="12530"/>
    <cellStyle name="Input 19 4 8 2" xfId="24345"/>
    <cellStyle name="Input 19 4 8 2 2" xfId="44172"/>
    <cellStyle name="Input 19 4 8 3" xfId="34581"/>
    <cellStyle name="Input 19 4 9" xfId="10663"/>
    <cellStyle name="Input 19 4 9 2" xfId="22534"/>
    <cellStyle name="Input 19 4 9 2 2" xfId="42365"/>
    <cellStyle name="Input 19 4 9 3" xfId="32718"/>
    <cellStyle name="Input 19 5" xfId="7990"/>
    <cellStyle name="Input 19 5 2" xfId="13014"/>
    <cellStyle name="Input 19 5 2 2" xfId="24809"/>
    <cellStyle name="Input 19 5 2 2 2" xfId="44636"/>
    <cellStyle name="Input 19 5 2 3" xfId="35065"/>
    <cellStyle name="Input 19 5 3" xfId="10279"/>
    <cellStyle name="Input 19 5 3 2" xfId="22153"/>
    <cellStyle name="Input 19 5 3 2 2" xfId="41984"/>
    <cellStyle name="Input 19 5 3 3" xfId="32334"/>
    <cellStyle name="Input 19 5 4" xfId="9994"/>
    <cellStyle name="Input 19 5 4 2" xfId="21869"/>
    <cellStyle name="Input 19 5 4 2 2" xfId="41701"/>
    <cellStyle name="Input 19 5 4 3" xfId="32050"/>
    <cellStyle name="Input 19 5 5" xfId="12060"/>
    <cellStyle name="Input 19 5 5 2" xfId="23886"/>
    <cellStyle name="Input 19 5 5 2 2" xfId="43714"/>
    <cellStyle name="Input 19 5 5 3" xfId="34112"/>
    <cellStyle name="Input 19 5 6" xfId="11075"/>
    <cellStyle name="Input 19 5 6 2" xfId="22943"/>
    <cellStyle name="Input 19 5 6 2 2" xfId="42773"/>
    <cellStyle name="Input 19 5 6 3" xfId="33129"/>
    <cellStyle name="Input 19 5 7" xfId="11671"/>
    <cellStyle name="Input 19 5 7 2" xfId="23524"/>
    <cellStyle name="Input 19 5 7 2 2" xfId="43353"/>
    <cellStyle name="Input 19 5 7 3" xfId="33724"/>
    <cellStyle name="Input 19 5 8" xfId="11386"/>
    <cellStyle name="Input 19 5 8 2" xfId="33439"/>
    <cellStyle name="Input 19 5 9" xfId="31152"/>
    <cellStyle name="Input 19 6" xfId="7969"/>
    <cellStyle name="Input 19 6 2" xfId="12993"/>
    <cellStyle name="Input 19 6 2 2" xfId="24788"/>
    <cellStyle name="Input 19 6 2 2 2" xfId="44615"/>
    <cellStyle name="Input 19 6 2 3" xfId="35044"/>
    <cellStyle name="Input 19 6 3" xfId="10299"/>
    <cellStyle name="Input 19 6 3 2" xfId="22173"/>
    <cellStyle name="Input 19 6 3 2 2" xfId="42004"/>
    <cellStyle name="Input 19 6 3 3" xfId="32354"/>
    <cellStyle name="Input 19 6 4" xfId="12634"/>
    <cellStyle name="Input 19 6 4 2" xfId="24447"/>
    <cellStyle name="Input 19 6 4 2 2" xfId="44274"/>
    <cellStyle name="Input 19 6 4 3" xfId="34685"/>
    <cellStyle name="Input 19 6 5" xfId="10564"/>
    <cellStyle name="Input 19 6 5 2" xfId="22435"/>
    <cellStyle name="Input 19 6 5 2 2" xfId="42266"/>
    <cellStyle name="Input 19 6 5 3" xfId="32619"/>
    <cellStyle name="Input 19 6 6" xfId="11888"/>
    <cellStyle name="Input 19 6 6 2" xfId="23726"/>
    <cellStyle name="Input 19 6 6 2 2" xfId="43554"/>
    <cellStyle name="Input 19 6 6 3" xfId="33940"/>
    <cellStyle name="Input 19 6 7" xfId="11216"/>
    <cellStyle name="Input 19 6 7 2" xfId="23084"/>
    <cellStyle name="Input 19 6 7 2 2" xfId="42914"/>
    <cellStyle name="Input 19 6 7 3" xfId="33270"/>
    <cellStyle name="Input 19 6 8" xfId="13746"/>
    <cellStyle name="Input 19 6 8 2" xfId="35796"/>
    <cellStyle name="Input 19 6 9" xfId="31131"/>
    <cellStyle name="Input 19 7" xfId="11525"/>
    <cellStyle name="Input 19 7 2" xfId="23386"/>
    <cellStyle name="Input 19 7 2 2" xfId="43215"/>
    <cellStyle name="Input 19 7 3" xfId="33578"/>
    <cellStyle name="Input 19 8" xfId="11504"/>
    <cellStyle name="Input 19 8 2" xfId="23365"/>
    <cellStyle name="Input 19 8 2 2" xfId="43194"/>
    <cellStyle name="Input 19 8 3" xfId="33557"/>
    <cellStyle name="Input 19 9" xfId="11544"/>
    <cellStyle name="Input 19 9 2" xfId="23405"/>
    <cellStyle name="Input 19 9 2 2" xfId="43234"/>
    <cellStyle name="Input 19 9 3" xfId="33597"/>
    <cellStyle name="Input 2" xfId="196"/>
    <cellStyle name="Input 2 10" xfId="11483"/>
    <cellStyle name="Input 2 10 2" xfId="23344"/>
    <cellStyle name="Input 2 10 2 2" xfId="43173"/>
    <cellStyle name="Input 2 10 3" xfId="33536"/>
    <cellStyle name="Input 2 11" xfId="11565"/>
    <cellStyle name="Input 2 11 2" xfId="23426"/>
    <cellStyle name="Input 2 11 2 2" xfId="43255"/>
    <cellStyle name="Input 2 11 3" xfId="33618"/>
    <cellStyle name="Input 2 12" xfId="11464"/>
    <cellStyle name="Input 2 12 2" xfId="23325"/>
    <cellStyle name="Input 2 12 2 2" xfId="43154"/>
    <cellStyle name="Input 2 12 3" xfId="33517"/>
    <cellStyle name="Input 2 13" xfId="12197"/>
    <cellStyle name="Input 2 13 2" xfId="24021"/>
    <cellStyle name="Input 2 13 2 2" xfId="43848"/>
    <cellStyle name="Input 2 13 3" xfId="34248"/>
    <cellStyle name="Input 2 14" xfId="30588"/>
    <cellStyle name="Input 2 2" xfId="5288"/>
    <cellStyle name="Input 2 3" xfId="7002"/>
    <cellStyle name="Input 2 3 10" xfId="11206"/>
    <cellStyle name="Input 2 3 10 2" xfId="23074"/>
    <cellStyle name="Input 2 3 10 2 2" xfId="42904"/>
    <cellStyle name="Input 2 3 10 3" xfId="33260"/>
    <cellStyle name="Input 2 3 11" xfId="12722"/>
    <cellStyle name="Input 2 3 11 2" xfId="24531"/>
    <cellStyle name="Input 2 3 11 2 2" xfId="44358"/>
    <cellStyle name="Input 2 3 11 3" xfId="34773"/>
    <cellStyle name="Input 2 3 12" xfId="30754"/>
    <cellStyle name="Input 2 3 2" xfId="7408"/>
    <cellStyle name="Input 2 3 2 10" xfId="13576"/>
    <cellStyle name="Input 2 3 2 10 2" xfId="25358"/>
    <cellStyle name="Input 2 3 2 10 2 2" xfId="45184"/>
    <cellStyle name="Input 2 3 2 10 3" xfId="35626"/>
    <cellStyle name="Input 2 3 2 11" xfId="31008"/>
    <cellStyle name="Input 2 3 2 2" xfId="9051"/>
    <cellStyle name="Input 2 3 2 2 2" xfId="13703"/>
    <cellStyle name="Input 2 3 2 2 2 2" xfId="25485"/>
    <cellStyle name="Input 2 3 2 2 2 2 2" xfId="45311"/>
    <cellStyle name="Input 2 3 2 2 2 3" xfId="35753"/>
    <cellStyle name="Input 2 3 2 2 3" xfId="14707"/>
    <cellStyle name="Input 2 3 2 2 3 2" xfId="26478"/>
    <cellStyle name="Input 2 3 2 2 3 2 2" xfId="46304"/>
    <cellStyle name="Input 2 3 2 2 3 3" xfId="36757"/>
    <cellStyle name="Input 2 3 2 2 4" xfId="15665"/>
    <cellStyle name="Input 2 3 2 2 4 2" xfId="27424"/>
    <cellStyle name="Input 2 3 2 2 4 2 2" xfId="47250"/>
    <cellStyle name="Input 2 3 2 2 4 3" xfId="37715"/>
    <cellStyle name="Input 2 3 2 2 5" xfId="16590"/>
    <cellStyle name="Input 2 3 2 2 5 2" xfId="28336"/>
    <cellStyle name="Input 2 3 2 2 5 2 2" xfId="48162"/>
    <cellStyle name="Input 2 3 2 2 5 3" xfId="38640"/>
    <cellStyle name="Input 2 3 2 2 6" xfId="17461"/>
    <cellStyle name="Input 2 3 2 2 6 2" xfId="29203"/>
    <cellStyle name="Input 2 3 2 2 6 2 2" xfId="49029"/>
    <cellStyle name="Input 2 3 2 2 6 3" xfId="39511"/>
    <cellStyle name="Input 2 3 2 2 7" xfId="18307"/>
    <cellStyle name="Input 2 3 2 2 7 2" xfId="30027"/>
    <cellStyle name="Input 2 3 2 2 7 2 2" xfId="49853"/>
    <cellStyle name="Input 2 3 2 2 7 3" xfId="40357"/>
    <cellStyle name="Input 2 3 2 2 8" xfId="19067"/>
    <cellStyle name="Input 2 3 2 2 8 2" xfId="41117"/>
    <cellStyle name="Input 2 3 2 2 9" xfId="31542"/>
    <cellStyle name="Input 2 3 2 3" xfId="9893"/>
    <cellStyle name="Input 2 3 2 3 2" xfId="14298"/>
    <cellStyle name="Input 2 3 2 3 2 2" xfId="26070"/>
    <cellStyle name="Input 2 3 2 3 2 2 2" xfId="45896"/>
    <cellStyle name="Input 2 3 2 3 2 3" xfId="36348"/>
    <cellStyle name="Input 2 3 2 3 3" xfId="15258"/>
    <cellStyle name="Input 2 3 2 3 3 2" xfId="27028"/>
    <cellStyle name="Input 2 3 2 3 3 2 2" xfId="46854"/>
    <cellStyle name="Input 2 3 2 3 3 3" xfId="37308"/>
    <cellStyle name="Input 2 3 2 3 4" xfId="16210"/>
    <cellStyle name="Input 2 3 2 3 4 2" xfId="27956"/>
    <cellStyle name="Input 2 3 2 3 4 2 2" xfId="47782"/>
    <cellStyle name="Input 2 3 2 3 4 3" xfId="38260"/>
    <cellStyle name="Input 2 3 2 3 5" xfId="17084"/>
    <cellStyle name="Input 2 3 2 3 5 2" xfId="28830"/>
    <cellStyle name="Input 2 3 2 3 5 2 2" xfId="48656"/>
    <cellStyle name="Input 2 3 2 3 5 3" xfId="39134"/>
    <cellStyle name="Input 2 3 2 3 6" xfId="17949"/>
    <cellStyle name="Input 2 3 2 3 6 2" xfId="29669"/>
    <cellStyle name="Input 2 3 2 3 6 2 2" xfId="49495"/>
    <cellStyle name="Input 2 3 2 3 6 3" xfId="39999"/>
    <cellStyle name="Input 2 3 2 3 7" xfId="18725"/>
    <cellStyle name="Input 2 3 2 3 7 2" xfId="30445"/>
    <cellStyle name="Input 2 3 2 3 7 2 2" xfId="50271"/>
    <cellStyle name="Input 2 3 2 3 7 3" xfId="40775"/>
    <cellStyle name="Input 2 3 2 3 8" xfId="19482"/>
    <cellStyle name="Input 2 3 2 3 8 2" xfId="41532"/>
    <cellStyle name="Input 2 3 2 3 9" xfId="31957"/>
    <cellStyle name="Input 2 3 2 4" xfId="12675"/>
    <cellStyle name="Input 2 3 2 4 2" xfId="24488"/>
    <cellStyle name="Input 2 3 2 4 2 2" xfId="44315"/>
    <cellStyle name="Input 2 3 2 4 3" xfId="34726"/>
    <cellStyle name="Input 2 3 2 5" xfId="10524"/>
    <cellStyle name="Input 2 3 2 5 2" xfId="22395"/>
    <cellStyle name="Input 2 3 2 5 2 2" xfId="42226"/>
    <cellStyle name="Input 2 3 2 5 3" xfId="32579"/>
    <cellStyle name="Input 2 3 2 6" xfId="13205"/>
    <cellStyle name="Input 2 3 2 6 2" xfId="24996"/>
    <cellStyle name="Input 2 3 2 6 2 2" xfId="44822"/>
    <cellStyle name="Input 2 3 2 6 3" xfId="35255"/>
    <cellStyle name="Input 2 3 2 7" xfId="10115"/>
    <cellStyle name="Input 2 3 2 7 2" xfId="21990"/>
    <cellStyle name="Input 2 3 2 7 2 2" xfId="41822"/>
    <cellStyle name="Input 2 3 2 7 3" xfId="32171"/>
    <cellStyle name="Input 2 3 2 8" xfId="12859"/>
    <cellStyle name="Input 2 3 2 8 2" xfId="24660"/>
    <cellStyle name="Input 2 3 2 8 2 2" xfId="44487"/>
    <cellStyle name="Input 2 3 2 8 3" xfId="34910"/>
    <cellStyle name="Input 2 3 2 9" xfId="10382"/>
    <cellStyle name="Input 2 3 2 9 2" xfId="22256"/>
    <cellStyle name="Input 2 3 2 9 2 2" xfId="42087"/>
    <cellStyle name="Input 2 3 2 9 3" xfId="32437"/>
    <cellStyle name="Input 2 3 3" xfId="8647"/>
    <cellStyle name="Input 2 3 3 2" xfId="13389"/>
    <cellStyle name="Input 2 3 3 2 2" xfId="25174"/>
    <cellStyle name="Input 2 3 3 2 2 2" xfId="45000"/>
    <cellStyle name="Input 2 3 3 2 3" xfId="35439"/>
    <cellStyle name="Input 2 3 3 3" xfId="14409"/>
    <cellStyle name="Input 2 3 3 3 2" xfId="26181"/>
    <cellStyle name="Input 2 3 3 3 2 2" xfId="46007"/>
    <cellStyle name="Input 2 3 3 3 3" xfId="36459"/>
    <cellStyle name="Input 2 3 3 4" xfId="15369"/>
    <cellStyle name="Input 2 3 3 4 2" xfId="27137"/>
    <cellStyle name="Input 2 3 3 4 2 2" xfId="46963"/>
    <cellStyle name="Input 2 3 3 4 3" xfId="37419"/>
    <cellStyle name="Input 2 3 3 5" xfId="16318"/>
    <cellStyle name="Input 2 3 3 5 2" xfId="28064"/>
    <cellStyle name="Input 2 3 3 5 2 2" xfId="47890"/>
    <cellStyle name="Input 2 3 3 5 3" xfId="38368"/>
    <cellStyle name="Input 2 3 3 6" xfId="17191"/>
    <cellStyle name="Input 2 3 3 6 2" xfId="28937"/>
    <cellStyle name="Input 2 3 3 6 2 2" xfId="48763"/>
    <cellStyle name="Input 2 3 3 6 3" xfId="39241"/>
    <cellStyle name="Input 2 3 3 7" xfId="18056"/>
    <cellStyle name="Input 2 3 3 7 2" xfId="29776"/>
    <cellStyle name="Input 2 3 3 7 2 2" xfId="49602"/>
    <cellStyle name="Input 2 3 3 7 3" xfId="40106"/>
    <cellStyle name="Input 2 3 3 8" xfId="18832"/>
    <cellStyle name="Input 2 3 3 8 2" xfId="40882"/>
    <cellStyle name="Input 2 3 3 9" xfId="31288"/>
    <cellStyle name="Input 2 3 4" xfId="9658"/>
    <cellStyle name="Input 2 3 4 2" xfId="14063"/>
    <cellStyle name="Input 2 3 4 2 2" xfId="25835"/>
    <cellStyle name="Input 2 3 4 2 2 2" xfId="45661"/>
    <cellStyle name="Input 2 3 4 2 3" xfId="36113"/>
    <cellStyle name="Input 2 3 4 3" xfId="15023"/>
    <cellStyle name="Input 2 3 4 3 2" xfId="26793"/>
    <cellStyle name="Input 2 3 4 3 2 2" xfId="46619"/>
    <cellStyle name="Input 2 3 4 3 3" xfId="37073"/>
    <cellStyle name="Input 2 3 4 4" xfId="15975"/>
    <cellStyle name="Input 2 3 4 4 2" xfId="27721"/>
    <cellStyle name="Input 2 3 4 4 2 2" xfId="47547"/>
    <cellStyle name="Input 2 3 4 4 3" xfId="38025"/>
    <cellStyle name="Input 2 3 4 5" xfId="16849"/>
    <cellStyle name="Input 2 3 4 5 2" xfId="28595"/>
    <cellStyle name="Input 2 3 4 5 2 2" xfId="48421"/>
    <cellStyle name="Input 2 3 4 5 3" xfId="38899"/>
    <cellStyle name="Input 2 3 4 6" xfId="17714"/>
    <cellStyle name="Input 2 3 4 6 2" xfId="29434"/>
    <cellStyle name="Input 2 3 4 6 2 2" xfId="49260"/>
    <cellStyle name="Input 2 3 4 6 3" xfId="39764"/>
    <cellStyle name="Input 2 3 4 7" xfId="18490"/>
    <cellStyle name="Input 2 3 4 7 2" xfId="30210"/>
    <cellStyle name="Input 2 3 4 7 2 2" xfId="50036"/>
    <cellStyle name="Input 2 3 4 7 3" xfId="40540"/>
    <cellStyle name="Input 2 3 4 8" xfId="19247"/>
    <cellStyle name="Input 2 3 4 8 2" xfId="41297"/>
    <cellStyle name="Input 2 3 4 9" xfId="31722"/>
    <cellStyle name="Input 2 3 5" xfId="12360"/>
    <cellStyle name="Input 2 3 5 2" xfId="24176"/>
    <cellStyle name="Input 2 3 5 2 2" xfId="44003"/>
    <cellStyle name="Input 2 3 5 3" xfId="34411"/>
    <cellStyle name="Input 2 3 6" xfId="10823"/>
    <cellStyle name="Input 2 3 6 2" xfId="22694"/>
    <cellStyle name="Input 2 3 6 2 2" xfId="42525"/>
    <cellStyle name="Input 2 3 6 3" xfId="32878"/>
    <cellStyle name="Input 2 3 7" xfId="12751"/>
    <cellStyle name="Input 2 3 7 2" xfId="24559"/>
    <cellStyle name="Input 2 3 7 2 2" xfId="44386"/>
    <cellStyle name="Input 2 3 7 3" xfId="34802"/>
    <cellStyle name="Input 2 3 8" xfId="10471"/>
    <cellStyle name="Input 2 3 8 2" xfId="22345"/>
    <cellStyle name="Input 2 3 8 2 2" xfId="42176"/>
    <cellStyle name="Input 2 3 8 3" xfId="32526"/>
    <cellStyle name="Input 2 3 9" xfId="11909"/>
    <cellStyle name="Input 2 3 9 2" xfId="23741"/>
    <cellStyle name="Input 2 3 9 2 2" xfId="43569"/>
    <cellStyle name="Input 2 3 9 3" xfId="33961"/>
    <cellStyle name="Input 2 4" xfId="7167"/>
    <cellStyle name="Input 2 4 10" xfId="13767"/>
    <cellStyle name="Input 2 4 10 2" xfId="25542"/>
    <cellStyle name="Input 2 4 10 2 2" xfId="45368"/>
    <cellStyle name="Input 2 4 10 3" xfId="35817"/>
    <cellStyle name="Input 2 4 11" xfId="30888"/>
    <cellStyle name="Input 2 4 2" xfId="8810"/>
    <cellStyle name="Input 2 4 2 2" xfId="13531"/>
    <cellStyle name="Input 2 4 2 2 2" xfId="25313"/>
    <cellStyle name="Input 2 4 2 2 2 2" xfId="45139"/>
    <cellStyle name="Input 2 4 2 2 3" xfId="35581"/>
    <cellStyle name="Input 2 4 2 3" xfId="14545"/>
    <cellStyle name="Input 2 4 2 3 2" xfId="26316"/>
    <cellStyle name="Input 2 4 2 3 2 2" xfId="46142"/>
    <cellStyle name="Input 2 4 2 3 3" xfId="36595"/>
    <cellStyle name="Input 2 4 2 4" xfId="15503"/>
    <cellStyle name="Input 2 4 2 4 2" xfId="27271"/>
    <cellStyle name="Input 2 4 2 4 2 2" xfId="47097"/>
    <cellStyle name="Input 2 4 2 4 3" xfId="37553"/>
    <cellStyle name="Input 2 4 2 5" xfId="16447"/>
    <cellStyle name="Input 2 4 2 5 2" xfId="28193"/>
    <cellStyle name="Input 2 4 2 5 2 2" xfId="48019"/>
    <cellStyle name="Input 2 4 2 5 3" xfId="38497"/>
    <cellStyle name="Input 2 4 2 6" xfId="17320"/>
    <cellStyle name="Input 2 4 2 6 2" xfId="29066"/>
    <cellStyle name="Input 2 4 2 6 2 2" xfId="48892"/>
    <cellStyle name="Input 2 4 2 6 3" xfId="39370"/>
    <cellStyle name="Input 2 4 2 7" xfId="18185"/>
    <cellStyle name="Input 2 4 2 7 2" xfId="29905"/>
    <cellStyle name="Input 2 4 2 7 2 2" xfId="49731"/>
    <cellStyle name="Input 2 4 2 7 3" xfId="40235"/>
    <cellStyle name="Input 2 4 2 8" xfId="18953"/>
    <cellStyle name="Input 2 4 2 8 2" xfId="41003"/>
    <cellStyle name="Input 2 4 2 9" xfId="31422"/>
    <cellStyle name="Input 2 4 3" xfId="9779"/>
    <cellStyle name="Input 2 4 3 2" xfId="14184"/>
    <cellStyle name="Input 2 4 3 2 2" xfId="25956"/>
    <cellStyle name="Input 2 4 3 2 2 2" xfId="45782"/>
    <cellStyle name="Input 2 4 3 2 3" xfId="36234"/>
    <cellStyle name="Input 2 4 3 3" xfId="15144"/>
    <cellStyle name="Input 2 4 3 3 2" xfId="26914"/>
    <cellStyle name="Input 2 4 3 3 2 2" xfId="46740"/>
    <cellStyle name="Input 2 4 3 3 3" xfId="37194"/>
    <cellStyle name="Input 2 4 3 4" xfId="16096"/>
    <cellStyle name="Input 2 4 3 4 2" xfId="27842"/>
    <cellStyle name="Input 2 4 3 4 2 2" xfId="47668"/>
    <cellStyle name="Input 2 4 3 4 3" xfId="38146"/>
    <cellStyle name="Input 2 4 3 5" xfId="16970"/>
    <cellStyle name="Input 2 4 3 5 2" xfId="28716"/>
    <cellStyle name="Input 2 4 3 5 2 2" xfId="48542"/>
    <cellStyle name="Input 2 4 3 5 3" xfId="39020"/>
    <cellStyle name="Input 2 4 3 6" xfId="17835"/>
    <cellStyle name="Input 2 4 3 6 2" xfId="29555"/>
    <cellStyle name="Input 2 4 3 6 2 2" xfId="49381"/>
    <cellStyle name="Input 2 4 3 6 3" xfId="39885"/>
    <cellStyle name="Input 2 4 3 7" xfId="18611"/>
    <cellStyle name="Input 2 4 3 7 2" xfId="30331"/>
    <cellStyle name="Input 2 4 3 7 2 2" xfId="50157"/>
    <cellStyle name="Input 2 4 3 7 3" xfId="40661"/>
    <cellStyle name="Input 2 4 3 8" xfId="19368"/>
    <cellStyle name="Input 2 4 3 8 2" xfId="41418"/>
    <cellStyle name="Input 2 4 3 9" xfId="31843"/>
    <cellStyle name="Input 2 4 4" xfId="12502"/>
    <cellStyle name="Input 2 4 4 2" xfId="24317"/>
    <cellStyle name="Input 2 4 4 2 2" xfId="44144"/>
    <cellStyle name="Input 2 4 4 3" xfId="34553"/>
    <cellStyle name="Input 2 4 5" xfId="10686"/>
    <cellStyle name="Input 2 4 5 2" xfId="22557"/>
    <cellStyle name="Input 2 4 5 2 2" xfId="42388"/>
    <cellStyle name="Input 2 4 5 3" xfId="32741"/>
    <cellStyle name="Input 2 4 6" xfId="13077"/>
    <cellStyle name="Input 2 4 6 2" xfId="24870"/>
    <cellStyle name="Input 2 4 6 2 2" xfId="44696"/>
    <cellStyle name="Input 2 4 6 3" xfId="35127"/>
    <cellStyle name="Input 2 4 7" xfId="10225"/>
    <cellStyle name="Input 2 4 7 2" xfId="22099"/>
    <cellStyle name="Input 2 4 7 2 2" xfId="41931"/>
    <cellStyle name="Input 2 4 7 3" xfId="32281"/>
    <cellStyle name="Input 2 4 8" xfId="12309"/>
    <cellStyle name="Input 2 4 8 2" xfId="24127"/>
    <cellStyle name="Input 2 4 8 2 2" xfId="43954"/>
    <cellStyle name="Input 2 4 8 3" xfId="34360"/>
    <cellStyle name="Input 2 4 9" xfId="10868"/>
    <cellStyle name="Input 2 4 9 2" xfId="22739"/>
    <cellStyle name="Input 2 4 9 2 2" xfId="42570"/>
    <cellStyle name="Input 2 4 9 3" xfId="32923"/>
    <cellStyle name="Input 2 5" xfId="7992"/>
    <cellStyle name="Input 2 5 2" xfId="13016"/>
    <cellStyle name="Input 2 5 2 2" xfId="24811"/>
    <cellStyle name="Input 2 5 2 2 2" xfId="44638"/>
    <cellStyle name="Input 2 5 2 3" xfId="35067"/>
    <cellStyle name="Input 2 5 3" xfId="10277"/>
    <cellStyle name="Input 2 5 3 2" xfId="22151"/>
    <cellStyle name="Input 2 5 3 2 2" xfId="41982"/>
    <cellStyle name="Input 2 5 3 3" xfId="32332"/>
    <cellStyle name="Input 2 5 4" xfId="9995"/>
    <cellStyle name="Input 2 5 4 2" xfId="21870"/>
    <cellStyle name="Input 2 5 4 2 2" xfId="41702"/>
    <cellStyle name="Input 2 5 4 3" xfId="32051"/>
    <cellStyle name="Input 2 5 5" xfId="12059"/>
    <cellStyle name="Input 2 5 5 2" xfId="23885"/>
    <cellStyle name="Input 2 5 5 2 2" xfId="43713"/>
    <cellStyle name="Input 2 5 5 3" xfId="34111"/>
    <cellStyle name="Input 2 5 6" xfId="11076"/>
    <cellStyle name="Input 2 5 6 2" xfId="22944"/>
    <cellStyle name="Input 2 5 6 2 2" xfId="42774"/>
    <cellStyle name="Input 2 5 6 3" xfId="33130"/>
    <cellStyle name="Input 2 5 7" xfId="11670"/>
    <cellStyle name="Input 2 5 7 2" xfId="23523"/>
    <cellStyle name="Input 2 5 7 2 2" xfId="43352"/>
    <cellStyle name="Input 2 5 7 3" xfId="33723"/>
    <cellStyle name="Input 2 5 8" xfId="11387"/>
    <cellStyle name="Input 2 5 8 2" xfId="33440"/>
    <cellStyle name="Input 2 5 9" xfId="31154"/>
    <cellStyle name="Input 2 6" xfId="7967"/>
    <cellStyle name="Input 2 6 2" xfId="12991"/>
    <cellStyle name="Input 2 6 2 2" xfId="24786"/>
    <cellStyle name="Input 2 6 2 2 2" xfId="44613"/>
    <cellStyle name="Input 2 6 2 3" xfId="35042"/>
    <cellStyle name="Input 2 6 3" xfId="10301"/>
    <cellStyle name="Input 2 6 3 2" xfId="22175"/>
    <cellStyle name="Input 2 6 3 2 2" xfId="42006"/>
    <cellStyle name="Input 2 6 3 3" xfId="32356"/>
    <cellStyle name="Input 2 6 4" xfId="13848"/>
    <cellStyle name="Input 2 6 4 2" xfId="25623"/>
    <cellStyle name="Input 2 6 4 2 2" xfId="45449"/>
    <cellStyle name="Input 2 6 4 3" xfId="35898"/>
    <cellStyle name="Input 2 6 5" xfId="14816"/>
    <cellStyle name="Input 2 6 5 2" xfId="26586"/>
    <cellStyle name="Input 2 6 5 2 2" xfId="46412"/>
    <cellStyle name="Input 2 6 5 3" xfId="36866"/>
    <cellStyle name="Input 2 6 6" xfId="15768"/>
    <cellStyle name="Input 2 6 6 2" xfId="27518"/>
    <cellStyle name="Input 2 6 6 2 2" xfId="47344"/>
    <cellStyle name="Input 2 6 6 3" xfId="37818"/>
    <cellStyle name="Input 2 6 7" xfId="16653"/>
    <cellStyle name="Input 2 6 7 2" xfId="28399"/>
    <cellStyle name="Input 2 6 7 2 2" xfId="48225"/>
    <cellStyle name="Input 2 6 7 3" xfId="38703"/>
    <cellStyle name="Input 2 6 8" xfId="17521"/>
    <cellStyle name="Input 2 6 8 2" xfId="39571"/>
    <cellStyle name="Input 2 6 9" xfId="31129"/>
    <cellStyle name="Input 2 7" xfId="11527"/>
    <cellStyle name="Input 2 7 2" xfId="23388"/>
    <cellStyle name="Input 2 7 2 2" xfId="43217"/>
    <cellStyle name="Input 2 7 3" xfId="33580"/>
    <cellStyle name="Input 2 8" xfId="11502"/>
    <cellStyle name="Input 2 8 2" xfId="23363"/>
    <cellStyle name="Input 2 8 2 2" xfId="43192"/>
    <cellStyle name="Input 2 8 3" xfId="33555"/>
    <cellStyle name="Input 2 9" xfId="11546"/>
    <cellStyle name="Input 2 9 2" xfId="23407"/>
    <cellStyle name="Input 2 9 2 2" xfId="43236"/>
    <cellStyle name="Input 2 9 3" xfId="33599"/>
    <cellStyle name="Input 3" xfId="5289"/>
    <cellStyle name="Input 3 10" xfId="11567"/>
    <cellStyle name="Input 3 10 2" xfId="23428"/>
    <cellStyle name="Input 3 10 2 2" xfId="43257"/>
    <cellStyle name="Input 3 10 3" xfId="33620"/>
    <cellStyle name="Input 3 11" xfId="11463"/>
    <cellStyle name="Input 3 11 2" xfId="23324"/>
    <cellStyle name="Input 3 11 2 2" xfId="43153"/>
    <cellStyle name="Input 3 11 3" xfId="33516"/>
    <cellStyle name="Input 3 12" xfId="13665"/>
    <cellStyle name="Input 3 12 2" xfId="25447"/>
    <cellStyle name="Input 3 12 2 2" xfId="45273"/>
    <cellStyle name="Input 3 12 3" xfId="35715"/>
    <cellStyle name="Input 3 13" xfId="30589"/>
    <cellStyle name="Input 3 2" xfId="7001"/>
    <cellStyle name="Input 3 2 10" xfId="11292"/>
    <cellStyle name="Input 3 2 10 2" xfId="23160"/>
    <cellStyle name="Input 3 2 10 2 2" xfId="42990"/>
    <cellStyle name="Input 3 2 10 3" xfId="33346"/>
    <cellStyle name="Input 3 2 11" xfId="12210"/>
    <cellStyle name="Input 3 2 11 2" xfId="24034"/>
    <cellStyle name="Input 3 2 11 2 2" xfId="43861"/>
    <cellStyle name="Input 3 2 11 3" xfId="34261"/>
    <cellStyle name="Input 3 2 12" xfId="30753"/>
    <cellStyle name="Input 3 2 2" xfId="7409"/>
    <cellStyle name="Input 3 2 2 10" xfId="9986"/>
    <cellStyle name="Input 3 2 2 10 2" xfId="21861"/>
    <cellStyle name="Input 3 2 2 10 2 2" xfId="41693"/>
    <cellStyle name="Input 3 2 2 10 3" xfId="32042"/>
    <cellStyle name="Input 3 2 2 11" xfId="31009"/>
    <cellStyle name="Input 3 2 2 2" xfId="9052"/>
    <cellStyle name="Input 3 2 2 2 2" xfId="13704"/>
    <cellStyle name="Input 3 2 2 2 2 2" xfId="25486"/>
    <cellStyle name="Input 3 2 2 2 2 2 2" xfId="45312"/>
    <cellStyle name="Input 3 2 2 2 2 3" xfId="35754"/>
    <cellStyle name="Input 3 2 2 2 3" xfId="14708"/>
    <cellStyle name="Input 3 2 2 2 3 2" xfId="26479"/>
    <cellStyle name="Input 3 2 2 2 3 2 2" xfId="46305"/>
    <cellStyle name="Input 3 2 2 2 3 3" xfId="36758"/>
    <cellStyle name="Input 3 2 2 2 4" xfId="15666"/>
    <cellStyle name="Input 3 2 2 2 4 2" xfId="27425"/>
    <cellStyle name="Input 3 2 2 2 4 2 2" xfId="47251"/>
    <cellStyle name="Input 3 2 2 2 4 3" xfId="37716"/>
    <cellStyle name="Input 3 2 2 2 5" xfId="16591"/>
    <cellStyle name="Input 3 2 2 2 5 2" xfId="28337"/>
    <cellStyle name="Input 3 2 2 2 5 2 2" xfId="48163"/>
    <cellStyle name="Input 3 2 2 2 5 3" xfId="38641"/>
    <cellStyle name="Input 3 2 2 2 6" xfId="17462"/>
    <cellStyle name="Input 3 2 2 2 6 2" xfId="29204"/>
    <cellStyle name="Input 3 2 2 2 6 2 2" xfId="49030"/>
    <cellStyle name="Input 3 2 2 2 6 3" xfId="39512"/>
    <cellStyle name="Input 3 2 2 2 7" xfId="18308"/>
    <cellStyle name="Input 3 2 2 2 7 2" xfId="30028"/>
    <cellStyle name="Input 3 2 2 2 7 2 2" xfId="49854"/>
    <cellStyle name="Input 3 2 2 2 7 3" xfId="40358"/>
    <cellStyle name="Input 3 2 2 2 8" xfId="19068"/>
    <cellStyle name="Input 3 2 2 2 8 2" xfId="41118"/>
    <cellStyle name="Input 3 2 2 2 9" xfId="31543"/>
    <cellStyle name="Input 3 2 2 3" xfId="9894"/>
    <cellStyle name="Input 3 2 2 3 2" xfId="14299"/>
    <cellStyle name="Input 3 2 2 3 2 2" xfId="26071"/>
    <cellStyle name="Input 3 2 2 3 2 2 2" xfId="45897"/>
    <cellStyle name="Input 3 2 2 3 2 3" xfId="36349"/>
    <cellStyle name="Input 3 2 2 3 3" xfId="15259"/>
    <cellStyle name="Input 3 2 2 3 3 2" xfId="27029"/>
    <cellStyle name="Input 3 2 2 3 3 2 2" xfId="46855"/>
    <cellStyle name="Input 3 2 2 3 3 3" xfId="37309"/>
    <cellStyle name="Input 3 2 2 3 4" xfId="16211"/>
    <cellStyle name="Input 3 2 2 3 4 2" xfId="27957"/>
    <cellStyle name="Input 3 2 2 3 4 2 2" xfId="47783"/>
    <cellStyle name="Input 3 2 2 3 4 3" xfId="38261"/>
    <cellStyle name="Input 3 2 2 3 5" xfId="17085"/>
    <cellStyle name="Input 3 2 2 3 5 2" xfId="28831"/>
    <cellStyle name="Input 3 2 2 3 5 2 2" xfId="48657"/>
    <cellStyle name="Input 3 2 2 3 5 3" xfId="39135"/>
    <cellStyle name="Input 3 2 2 3 6" xfId="17950"/>
    <cellStyle name="Input 3 2 2 3 6 2" xfId="29670"/>
    <cellStyle name="Input 3 2 2 3 6 2 2" xfId="49496"/>
    <cellStyle name="Input 3 2 2 3 6 3" xfId="40000"/>
    <cellStyle name="Input 3 2 2 3 7" xfId="18726"/>
    <cellStyle name="Input 3 2 2 3 7 2" xfId="30446"/>
    <cellStyle name="Input 3 2 2 3 7 2 2" xfId="50272"/>
    <cellStyle name="Input 3 2 2 3 7 3" xfId="40776"/>
    <cellStyle name="Input 3 2 2 3 8" xfId="19483"/>
    <cellStyle name="Input 3 2 2 3 8 2" xfId="41533"/>
    <cellStyle name="Input 3 2 2 3 9" xfId="31958"/>
    <cellStyle name="Input 3 2 2 4" xfId="12676"/>
    <cellStyle name="Input 3 2 2 4 2" xfId="24489"/>
    <cellStyle name="Input 3 2 2 4 2 2" xfId="44316"/>
    <cellStyle name="Input 3 2 2 4 3" xfId="34727"/>
    <cellStyle name="Input 3 2 2 5" xfId="10523"/>
    <cellStyle name="Input 3 2 2 5 2" xfId="22394"/>
    <cellStyle name="Input 3 2 2 5 2 2" xfId="42225"/>
    <cellStyle name="Input 3 2 2 5 3" xfId="32578"/>
    <cellStyle name="Input 3 2 2 6" xfId="12541"/>
    <cellStyle name="Input 3 2 2 6 2" xfId="24356"/>
    <cellStyle name="Input 3 2 2 6 2 2" xfId="44183"/>
    <cellStyle name="Input 3 2 2 6 3" xfId="34592"/>
    <cellStyle name="Input 3 2 2 7" xfId="10652"/>
    <cellStyle name="Input 3 2 2 7 2" xfId="22523"/>
    <cellStyle name="Input 3 2 2 7 2 2" xfId="42354"/>
    <cellStyle name="Input 3 2 2 7 3" xfId="32707"/>
    <cellStyle name="Input 3 2 2 8" xfId="13298"/>
    <cellStyle name="Input 3 2 2 8 2" xfId="25085"/>
    <cellStyle name="Input 3 2 2 8 2 2" xfId="44911"/>
    <cellStyle name="Input 3 2 2 8 3" xfId="35348"/>
    <cellStyle name="Input 3 2 2 9" xfId="10050"/>
    <cellStyle name="Input 3 2 2 9 2" xfId="21925"/>
    <cellStyle name="Input 3 2 2 9 2 2" xfId="41757"/>
    <cellStyle name="Input 3 2 2 9 3" xfId="32106"/>
    <cellStyle name="Input 3 2 3" xfId="8646"/>
    <cellStyle name="Input 3 2 3 2" xfId="13388"/>
    <cellStyle name="Input 3 2 3 2 2" xfId="25173"/>
    <cellStyle name="Input 3 2 3 2 2 2" xfId="44999"/>
    <cellStyle name="Input 3 2 3 2 3" xfId="35438"/>
    <cellStyle name="Input 3 2 3 3" xfId="14408"/>
    <cellStyle name="Input 3 2 3 3 2" xfId="26180"/>
    <cellStyle name="Input 3 2 3 3 2 2" xfId="46006"/>
    <cellStyle name="Input 3 2 3 3 3" xfId="36458"/>
    <cellStyle name="Input 3 2 3 4" xfId="15368"/>
    <cellStyle name="Input 3 2 3 4 2" xfId="27136"/>
    <cellStyle name="Input 3 2 3 4 2 2" xfId="46962"/>
    <cellStyle name="Input 3 2 3 4 3" xfId="37418"/>
    <cellStyle name="Input 3 2 3 5" xfId="16317"/>
    <cellStyle name="Input 3 2 3 5 2" xfId="28063"/>
    <cellStyle name="Input 3 2 3 5 2 2" xfId="47889"/>
    <cellStyle name="Input 3 2 3 5 3" xfId="38367"/>
    <cellStyle name="Input 3 2 3 6" xfId="17190"/>
    <cellStyle name="Input 3 2 3 6 2" xfId="28936"/>
    <cellStyle name="Input 3 2 3 6 2 2" xfId="48762"/>
    <cellStyle name="Input 3 2 3 6 3" xfId="39240"/>
    <cellStyle name="Input 3 2 3 7" xfId="18055"/>
    <cellStyle name="Input 3 2 3 7 2" xfId="29775"/>
    <cellStyle name="Input 3 2 3 7 2 2" xfId="49601"/>
    <cellStyle name="Input 3 2 3 7 3" xfId="40105"/>
    <cellStyle name="Input 3 2 3 8" xfId="18831"/>
    <cellStyle name="Input 3 2 3 8 2" xfId="40881"/>
    <cellStyle name="Input 3 2 3 9" xfId="31287"/>
    <cellStyle name="Input 3 2 4" xfId="9657"/>
    <cellStyle name="Input 3 2 4 2" xfId="14062"/>
    <cellStyle name="Input 3 2 4 2 2" xfId="25834"/>
    <cellStyle name="Input 3 2 4 2 2 2" xfId="45660"/>
    <cellStyle name="Input 3 2 4 2 3" xfId="36112"/>
    <cellStyle name="Input 3 2 4 3" xfId="15022"/>
    <cellStyle name="Input 3 2 4 3 2" xfId="26792"/>
    <cellStyle name="Input 3 2 4 3 2 2" xfId="46618"/>
    <cellStyle name="Input 3 2 4 3 3" xfId="37072"/>
    <cellStyle name="Input 3 2 4 4" xfId="15974"/>
    <cellStyle name="Input 3 2 4 4 2" xfId="27720"/>
    <cellStyle name="Input 3 2 4 4 2 2" xfId="47546"/>
    <cellStyle name="Input 3 2 4 4 3" xfId="38024"/>
    <cellStyle name="Input 3 2 4 5" xfId="16848"/>
    <cellStyle name="Input 3 2 4 5 2" xfId="28594"/>
    <cellStyle name="Input 3 2 4 5 2 2" xfId="48420"/>
    <cellStyle name="Input 3 2 4 5 3" xfId="38898"/>
    <cellStyle name="Input 3 2 4 6" xfId="17713"/>
    <cellStyle name="Input 3 2 4 6 2" xfId="29433"/>
    <cellStyle name="Input 3 2 4 6 2 2" xfId="49259"/>
    <cellStyle name="Input 3 2 4 6 3" xfId="39763"/>
    <cellStyle name="Input 3 2 4 7" xfId="18489"/>
    <cellStyle name="Input 3 2 4 7 2" xfId="30209"/>
    <cellStyle name="Input 3 2 4 7 2 2" xfId="50035"/>
    <cellStyle name="Input 3 2 4 7 3" xfId="40539"/>
    <cellStyle name="Input 3 2 4 8" xfId="19246"/>
    <cellStyle name="Input 3 2 4 8 2" xfId="41296"/>
    <cellStyle name="Input 3 2 4 9" xfId="31721"/>
    <cellStyle name="Input 3 2 5" xfId="12359"/>
    <cellStyle name="Input 3 2 5 2" xfId="24175"/>
    <cellStyle name="Input 3 2 5 2 2" xfId="44002"/>
    <cellStyle name="Input 3 2 5 3" xfId="34410"/>
    <cellStyle name="Input 3 2 6" xfId="10824"/>
    <cellStyle name="Input 3 2 6 2" xfId="22695"/>
    <cellStyle name="Input 3 2 6 2 2" xfId="42526"/>
    <cellStyle name="Input 3 2 6 3" xfId="32879"/>
    <cellStyle name="Input 3 2 7" xfId="12239"/>
    <cellStyle name="Input 3 2 7 2" xfId="24059"/>
    <cellStyle name="Input 3 2 7 2 2" xfId="43886"/>
    <cellStyle name="Input 3 2 7 3" xfId="34290"/>
    <cellStyle name="Input 3 2 8" xfId="10929"/>
    <cellStyle name="Input 3 2 8 2" xfId="22800"/>
    <cellStyle name="Input 3 2 8 2 2" xfId="42631"/>
    <cellStyle name="Input 3 2 8 3" xfId="32984"/>
    <cellStyle name="Input 3 2 9" xfId="11803"/>
    <cellStyle name="Input 3 2 9 2" xfId="23646"/>
    <cellStyle name="Input 3 2 9 2 2" xfId="43474"/>
    <cellStyle name="Input 3 2 9 3" xfId="33855"/>
    <cellStyle name="Input 3 3" xfId="7168"/>
    <cellStyle name="Input 3 3 10" xfId="13479"/>
    <cellStyle name="Input 3 3 10 2" xfId="25263"/>
    <cellStyle name="Input 3 3 10 2 2" xfId="45089"/>
    <cellStyle name="Input 3 3 10 3" xfId="35529"/>
    <cellStyle name="Input 3 3 11" xfId="30889"/>
    <cellStyle name="Input 3 3 2" xfId="8811"/>
    <cellStyle name="Input 3 3 2 2" xfId="13532"/>
    <cellStyle name="Input 3 3 2 2 2" xfId="25314"/>
    <cellStyle name="Input 3 3 2 2 2 2" xfId="45140"/>
    <cellStyle name="Input 3 3 2 2 3" xfId="35582"/>
    <cellStyle name="Input 3 3 2 3" xfId="14546"/>
    <cellStyle name="Input 3 3 2 3 2" xfId="26317"/>
    <cellStyle name="Input 3 3 2 3 2 2" xfId="46143"/>
    <cellStyle name="Input 3 3 2 3 3" xfId="36596"/>
    <cellStyle name="Input 3 3 2 4" xfId="15504"/>
    <cellStyle name="Input 3 3 2 4 2" xfId="27272"/>
    <cellStyle name="Input 3 3 2 4 2 2" xfId="47098"/>
    <cellStyle name="Input 3 3 2 4 3" xfId="37554"/>
    <cellStyle name="Input 3 3 2 5" xfId="16448"/>
    <cellStyle name="Input 3 3 2 5 2" xfId="28194"/>
    <cellStyle name="Input 3 3 2 5 2 2" xfId="48020"/>
    <cellStyle name="Input 3 3 2 5 3" xfId="38498"/>
    <cellStyle name="Input 3 3 2 6" xfId="17321"/>
    <cellStyle name="Input 3 3 2 6 2" xfId="29067"/>
    <cellStyle name="Input 3 3 2 6 2 2" xfId="48893"/>
    <cellStyle name="Input 3 3 2 6 3" xfId="39371"/>
    <cellStyle name="Input 3 3 2 7" xfId="18186"/>
    <cellStyle name="Input 3 3 2 7 2" xfId="29906"/>
    <cellStyle name="Input 3 3 2 7 2 2" xfId="49732"/>
    <cellStyle name="Input 3 3 2 7 3" xfId="40236"/>
    <cellStyle name="Input 3 3 2 8" xfId="18954"/>
    <cellStyle name="Input 3 3 2 8 2" xfId="41004"/>
    <cellStyle name="Input 3 3 2 9" xfId="31423"/>
    <cellStyle name="Input 3 3 3" xfId="9780"/>
    <cellStyle name="Input 3 3 3 2" xfId="14185"/>
    <cellStyle name="Input 3 3 3 2 2" xfId="25957"/>
    <cellStyle name="Input 3 3 3 2 2 2" xfId="45783"/>
    <cellStyle name="Input 3 3 3 2 3" xfId="36235"/>
    <cellStyle name="Input 3 3 3 3" xfId="15145"/>
    <cellStyle name="Input 3 3 3 3 2" xfId="26915"/>
    <cellStyle name="Input 3 3 3 3 2 2" xfId="46741"/>
    <cellStyle name="Input 3 3 3 3 3" xfId="37195"/>
    <cellStyle name="Input 3 3 3 4" xfId="16097"/>
    <cellStyle name="Input 3 3 3 4 2" xfId="27843"/>
    <cellStyle name="Input 3 3 3 4 2 2" xfId="47669"/>
    <cellStyle name="Input 3 3 3 4 3" xfId="38147"/>
    <cellStyle name="Input 3 3 3 5" xfId="16971"/>
    <cellStyle name="Input 3 3 3 5 2" xfId="28717"/>
    <cellStyle name="Input 3 3 3 5 2 2" xfId="48543"/>
    <cellStyle name="Input 3 3 3 5 3" xfId="39021"/>
    <cellStyle name="Input 3 3 3 6" xfId="17836"/>
    <cellStyle name="Input 3 3 3 6 2" xfId="29556"/>
    <cellStyle name="Input 3 3 3 6 2 2" xfId="49382"/>
    <cellStyle name="Input 3 3 3 6 3" xfId="39886"/>
    <cellStyle name="Input 3 3 3 7" xfId="18612"/>
    <cellStyle name="Input 3 3 3 7 2" xfId="30332"/>
    <cellStyle name="Input 3 3 3 7 2 2" xfId="50158"/>
    <cellStyle name="Input 3 3 3 7 3" xfId="40662"/>
    <cellStyle name="Input 3 3 3 8" xfId="19369"/>
    <cellStyle name="Input 3 3 3 8 2" xfId="41419"/>
    <cellStyle name="Input 3 3 3 9" xfId="31844"/>
    <cellStyle name="Input 3 3 4" xfId="12503"/>
    <cellStyle name="Input 3 3 4 2" xfId="24318"/>
    <cellStyle name="Input 3 3 4 2 2" xfId="44145"/>
    <cellStyle name="Input 3 3 4 3" xfId="34554"/>
    <cellStyle name="Input 3 3 5" xfId="10685"/>
    <cellStyle name="Input 3 3 5 2" xfId="22556"/>
    <cellStyle name="Input 3 3 5 2 2" xfId="42387"/>
    <cellStyle name="Input 3 3 5 3" xfId="32740"/>
    <cellStyle name="Input 3 3 6" xfId="12261"/>
    <cellStyle name="Input 3 3 6 2" xfId="24081"/>
    <cellStyle name="Input 3 3 6 2 2" xfId="43908"/>
    <cellStyle name="Input 3 3 6 3" xfId="34312"/>
    <cellStyle name="Input 3 3 7" xfId="10909"/>
    <cellStyle name="Input 3 3 7 2" xfId="22780"/>
    <cellStyle name="Input 3 3 7 2 2" xfId="42611"/>
    <cellStyle name="Input 3 3 7 3" xfId="32964"/>
    <cellStyle name="Input 3 3 8" xfId="13264"/>
    <cellStyle name="Input 3 3 8 2" xfId="25053"/>
    <cellStyle name="Input 3 3 8 2 2" xfId="44879"/>
    <cellStyle name="Input 3 3 8 3" xfId="35314"/>
    <cellStyle name="Input 3 3 9" xfId="10077"/>
    <cellStyle name="Input 3 3 9 2" xfId="21952"/>
    <cellStyle name="Input 3 3 9 2 2" xfId="41784"/>
    <cellStyle name="Input 3 3 9 3" xfId="32133"/>
    <cellStyle name="Input 3 4" xfId="7993"/>
    <cellStyle name="Input 3 4 2" xfId="13017"/>
    <cellStyle name="Input 3 4 2 2" xfId="24812"/>
    <cellStyle name="Input 3 4 2 2 2" xfId="44639"/>
    <cellStyle name="Input 3 4 2 3" xfId="35068"/>
    <cellStyle name="Input 3 4 3" xfId="10276"/>
    <cellStyle name="Input 3 4 3 2" xfId="22150"/>
    <cellStyle name="Input 3 4 3 2 2" xfId="41981"/>
    <cellStyle name="Input 3 4 3 3" xfId="32331"/>
    <cellStyle name="Input 3 4 4" xfId="12189"/>
    <cellStyle name="Input 3 4 4 2" xfId="24013"/>
    <cellStyle name="Input 3 4 4 2 2" xfId="43840"/>
    <cellStyle name="Input 3 4 4 3" xfId="34240"/>
    <cellStyle name="Input 3 4 5" xfId="10963"/>
    <cellStyle name="Input 3 4 5 2" xfId="22833"/>
    <cellStyle name="Input 3 4 5 2 2" xfId="42664"/>
    <cellStyle name="Input 3 4 5 3" xfId="33018"/>
    <cellStyle name="Input 3 4 6" xfId="11774"/>
    <cellStyle name="Input 3 4 6 2" xfId="23621"/>
    <cellStyle name="Input 3 4 6 2 2" xfId="43449"/>
    <cellStyle name="Input 3 4 6 3" xfId="33826"/>
    <cellStyle name="Input 3 4 7" xfId="11303"/>
    <cellStyle name="Input 3 4 7 2" xfId="23171"/>
    <cellStyle name="Input 3 4 7 2 2" xfId="43001"/>
    <cellStyle name="Input 3 4 7 3" xfId="33357"/>
    <cellStyle name="Input 3 4 8" xfId="12121"/>
    <cellStyle name="Input 3 4 8 2" xfId="34172"/>
    <cellStyle name="Input 3 4 9" xfId="31155"/>
    <cellStyle name="Input 3 5" xfId="7966"/>
    <cellStyle name="Input 3 5 2" xfId="12990"/>
    <cellStyle name="Input 3 5 2 2" xfId="24785"/>
    <cellStyle name="Input 3 5 2 2 2" xfId="44612"/>
    <cellStyle name="Input 3 5 2 3" xfId="35041"/>
    <cellStyle name="Input 3 5 3" xfId="10302"/>
    <cellStyle name="Input 3 5 3 2" xfId="22176"/>
    <cellStyle name="Input 3 5 3 2 2" xfId="42007"/>
    <cellStyle name="Input 3 5 3 3" xfId="32357"/>
    <cellStyle name="Input 3 5 4" xfId="12828"/>
    <cellStyle name="Input 3 5 4 2" xfId="24632"/>
    <cellStyle name="Input 3 5 4 2 2" xfId="44459"/>
    <cellStyle name="Input 3 5 4 3" xfId="34879"/>
    <cellStyle name="Input 3 5 5" xfId="10407"/>
    <cellStyle name="Input 3 5 5 2" xfId="22281"/>
    <cellStyle name="Input 3 5 5 2 2" xfId="42112"/>
    <cellStyle name="Input 3 5 5 3" xfId="32462"/>
    <cellStyle name="Input 3 5 6" xfId="12817"/>
    <cellStyle name="Input 3 5 6 2" xfId="24621"/>
    <cellStyle name="Input 3 5 6 2 2" xfId="44448"/>
    <cellStyle name="Input 3 5 6 3" xfId="34868"/>
    <cellStyle name="Input 3 5 7" xfId="10417"/>
    <cellStyle name="Input 3 5 7 2" xfId="22291"/>
    <cellStyle name="Input 3 5 7 2 2" xfId="42122"/>
    <cellStyle name="Input 3 5 7 3" xfId="32472"/>
    <cellStyle name="Input 3 5 8" xfId="12544"/>
    <cellStyle name="Input 3 5 8 2" xfId="34595"/>
    <cellStyle name="Input 3 5 9" xfId="31128"/>
    <cellStyle name="Input 3 6" xfId="11529"/>
    <cellStyle name="Input 3 6 2" xfId="23390"/>
    <cellStyle name="Input 3 6 2 2" xfId="43219"/>
    <cellStyle name="Input 3 6 3" xfId="33582"/>
    <cellStyle name="Input 3 7" xfId="11500"/>
    <cellStyle name="Input 3 7 2" xfId="23361"/>
    <cellStyle name="Input 3 7 2 2" xfId="43190"/>
    <cellStyle name="Input 3 7 3" xfId="33553"/>
    <cellStyle name="Input 3 8" xfId="11548"/>
    <cellStyle name="Input 3 8 2" xfId="23409"/>
    <cellStyle name="Input 3 8 2 2" xfId="43238"/>
    <cellStyle name="Input 3 8 3" xfId="33601"/>
    <cellStyle name="Input 3 9" xfId="11481"/>
    <cellStyle name="Input 3 9 2" xfId="23342"/>
    <cellStyle name="Input 3 9 2 2" xfId="43171"/>
    <cellStyle name="Input 3 9 3" xfId="33534"/>
    <cellStyle name="Input 4" xfId="5290"/>
    <cellStyle name="Input 4 10" xfId="11568"/>
    <cellStyle name="Input 4 10 2" xfId="23429"/>
    <cellStyle name="Input 4 10 2 2" xfId="43258"/>
    <cellStyle name="Input 4 10 3" xfId="33621"/>
    <cellStyle name="Input 4 11" xfId="11462"/>
    <cellStyle name="Input 4 11 2" xfId="23323"/>
    <cellStyle name="Input 4 11 2 2" xfId="43152"/>
    <cellStyle name="Input 4 11 3" xfId="33515"/>
    <cellStyle name="Input 4 12" xfId="13233"/>
    <cellStyle name="Input 4 12 2" xfId="25024"/>
    <cellStyle name="Input 4 12 2 2" xfId="44850"/>
    <cellStyle name="Input 4 12 3" xfId="35283"/>
    <cellStyle name="Input 4 13" xfId="30590"/>
    <cellStyle name="Input 4 2" xfId="7000"/>
    <cellStyle name="Input 4 2 10" xfId="10265"/>
    <cellStyle name="Input 4 2 10 2" xfId="22139"/>
    <cellStyle name="Input 4 2 10 2 2" xfId="41971"/>
    <cellStyle name="Input 4 2 10 3" xfId="32321"/>
    <cellStyle name="Input 4 2 11" xfId="12299"/>
    <cellStyle name="Input 4 2 11 2" xfId="24119"/>
    <cellStyle name="Input 4 2 11 2 2" xfId="43946"/>
    <cellStyle name="Input 4 2 11 3" xfId="34350"/>
    <cellStyle name="Input 4 2 12" xfId="30752"/>
    <cellStyle name="Input 4 2 2" xfId="7410"/>
    <cellStyle name="Input 4 2 2 10" xfId="17341"/>
    <cellStyle name="Input 4 2 2 10 2" xfId="29087"/>
    <cellStyle name="Input 4 2 2 10 2 2" xfId="48913"/>
    <cellStyle name="Input 4 2 2 10 3" xfId="39391"/>
    <cellStyle name="Input 4 2 2 11" xfId="31010"/>
    <cellStyle name="Input 4 2 2 2" xfId="9053"/>
    <cellStyle name="Input 4 2 2 2 2" xfId="13705"/>
    <cellStyle name="Input 4 2 2 2 2 2" xfId="25487"/>
    <cellStyle name="Input 4 2 2 2 2 2 2" xfId="45313"/>
    <cellStyle name="Input 4 2 2 2 2 3" xfId="35755"/>
    <cellStyle name="Input 4 2 2 2 3" xfId="14709"/>
    <cellStyle name="Input 4 2 2 2 3 2" xfId="26480"/>
    <cellStyle name="Input 4 2 2 2 3 2 2" xfId="46306"/>
    <cellStyle name="Input 4 2 2 2 3 3" xfId="36759"/>
    <cellStyle name="Input 4 2 2 2 4" xfId="15667"/>
    <cellStyle name="Input 4 2 2 2 4 2" xfId="27426"/>
    <cellStyle name="Input 4 2 2 2 4 2 2" xfId="47252"/>
    <cellStyle name="Input 4 2 2 2 4 3" xfId="37717"/>
    <cellStyle name="Input 4 2 2 2 5" xfId="16592"/>
    <cellStyle name="Input 4 2 2 2 5 2" xfId="28338"/>
    <cellStyle name="Input 4 2 2 2 5 2 2" xfId="48164"/>
    <cellStyle name="Input 4 2 2 2 5 3" xfId="38642"/>
    <cellStyle name="Input 4 2 2 2 6" xfId="17463"/>
    <cellStyle name="Input 4 2 2 2 6 2" xfId="29205"/>
    <cellStyle name="Input 4 2 2 2 6 2 2" xfId="49031"/>
    <cellStyle name="Input 4 2 2 2 6 3" xfId="39513"/>
    <cellStyle name="Input 4 2 2 2 7" xfId="18309"/>
    <cellStyle name="Input 4 2 2 2 7 2" xfId="30029"/>
    <cellStyle name="Input 4 2 2 2 7 2 2" xfId="49855"/>
    <cellStyle name="Input 4 2 2 2 7 3" xfId="40359"/>
    <cellStyle name="Input 4 2 2 2 8" xfId="19069"/>
    <cellStyle name="Input 4 2 2 2 8 2" xfId="41119"/>
    <cellStyle name="Input 4 2 2 2 9" xfId="31544"/>
    <cellStyle name="Input 4 2 2 3" xfId="9895"/>
    <cellStyle name="Input 4 2 2 3 2" xfId="14300"/>
    <cellStyle name="Input 4 2 2 3 2 2" xfId="26072"/>
    <cellStyle name="Input 4 2 2 3 2 2 2" xfId="45898"/>
    <cellStyle name="Input 4 2 2 3 2 3" xfId="36350"/>
    <cellStyle name="Input 4 2 2 3 3" xfId="15260"/>
    <cellStyle name="Input 4 2 2 3 3 2" xfId="27030"/>
    <cellStyle name="Input 4 2 2 3 3 2 2" xfId="46856"/>
    <cellStyle name="Input 4 2 2 3 3 3" xfId="37310"/>
    <cellStyle name="Input 4 2 2 3 4" xfId="16212"/>
    <cellStyle name="Input 4 2 2 3 4 2" xfId="27958"/>
    <cellStyle name="Input 4 2 2 3 4 2 2" xfId="47784"/>
    <cellStyle name="Input 4 2 2 3 4 3" xfId="38262"/>
    <cellStyle name="Input 4 2 2 3 5" xfId="17086"/>
    <cellStyle name="Input 4 2 2 3 5 2" xfId="28832"/>
    <cellStyle name="Input 4 2 2 3 5 2 2" xfId="48658"/>
    <cellStyle name="Input 4 2 2 3 5 3" xfId="39136"/>
    <cellStyle name="Input 4 2 2 3 6" xfId="17951"/>
    <cellStyle name="Input 4 2 2 3 6 2" xfId="29671"/>
    <cellStyle name="Input 4 2 2 3 6 2 2" xfId="49497"/>
    <cellStyle name="Input 4 2 2 3 6 3" xfId="40001"/>
    <cellStyle name="Input 4 2 2 3 7" xfId="18727"/>
    <cellStyle name="Input 4 2 2 3 7 2" xfId="30447"/>
    <cellStyle name="Input 4 2 2 3 7 2 2" xfId="50273"/>
    <cellStyle name="Input 4 2 2 3 7 3" xfId="40777"/>
    <cellStyle name="Input 4 2 2 3 8" xfId="19484"/>
    <cellStyle name="Input 4 2 2 3 8 2" xfId="41534"/>
    <cellStyle name="Input 4 2 2 3 9" xfId="31959"/>
    <cellStyle name="Input 4 2 2 4" xfId="12677"/>
    <cellStyle name="Input 4 2 2 4 2" xfId="24490"/>
    <cellStyle name="Input 4 2 2 4 2 2" xfId="44317"/>
    <cellStyle name="Input 4 2 2 4 3" xfId="34728"/>
    <cellStyle name="Input 4 2 2 5" xfId="10522"/>
    <cellStyle name="Input 4 2 2 5 2" xfId="22393"/>
    <cellStyle name="Input 4 2 2 5 2 2" xfId="42224"/>
    <cellStyle name="Input 4 2 2 5 3" xfId="32577"/>
    <cellStyle name="Input 4 2 2 6" xfId="13572"/>
    <cellStyle name="Input 4 2 2 6 2" xfId="25354"/>
    <cellStyle name="Input 4 2 2 6 2 2" xfId="45180"/>
    <cellStyle name="Input 4 2 2 6 3" xfId="35622"/>
    <cellStyle name="Input 4 2 2 7" xfId="14581"/>
    <cellStyle name="Input 4 2 2 7 2" xfId="26352"/>
    <cellStyle name="Input 4 2 2 7 2 2" xfId="46178"/>
    <cellStyle name="Input 4 2 2 7 3" xfId="36631"/>
    <cellStyle name="Input 4 2 2 8" xfId="15539"/>
    <cellStyle name="Input 4 2 2 8 2" xfId="27302"/>
    <cellStyle name="Input 4 2 2 8 2 2" xfId="47128"/>
    <cellStyle name="Input 4 2 2 8 3" xfId="37589"/>
    <cellStyle name="Input 4 2 2 9" xfId="16470"/>
    <cellStyle name="Input 4 2 2 9 2" xfId="28216"/>
    <cellStyle name="Input 4 2 2 9 2 2" xfId="48042"/>
    <cellStyle name="Input 4 2 2 9 3" xfId="38520"/>
    <cellStyle name="Input 4 2 3" xfId="8645"/>
    <cellStyle name="Input 4 2 3 2" xfId="13387"/>
    <cellStyle name="Input 4 2 3 2 2" xfId="25172"/>
    <cellStyle name="Input 4 2 3 2 2 2" xfId="44998"/>
    <cellStyle name="Input 4 2 3 2 3" xfId="35437"/>
    <cellStyle name="Input 4 2 3 3" xfId="14407"/>
    <cellStyle name="Input 4 2 3 3 2" xfId="26179"/>
    <cellStyle name="Input 4 2 3 3 2 2" xfId="46005"/>
    <cellStyle name="Input 4 2 3 3 3" xfId="36457"/>
    <cellStyle name="Input 4 2 3 4" xfId="15367"/>
    <cellStyle name="Input 4 2 3 4 2" xfId="27135"/>
    <cellStyle name="Input 4 2 3 4 2 2" xfId="46961"/>
    <cellStyle name="Input 4 2 3 4 3" xfId="37417"/>
    <cellStyle name="Input 4 2 3 5" xfId="16316"/>
    <cellStyle name="Input 4 2 3 5 2" xfId="28062"/>
    <cellStyle name="Input 4 2 3 5 2 2" xfId="47888"/>
    <cellStyle name="Input 4 2 3 5 3" xfId="38366"/>
    <cellStyle name="Input 4 2 3 6" xfId="17189"/>
    <cellStyle name="Input 4 2 3 6 2" xfId="28935"/>
    <cellStyle name="Input 4 2 3 6 2 2" xfId="48761"/>
    <cellStyle name="Input 4 2 3 6 3" xfId="39239"/>
    <cellStyle name="Input 4 2 3 7" xfId="18054"/>
    <cellStyle name="Input 4 2 3 7 2" xfId="29774"/>
    <cellStyle name="Input 4 2 3 7 2 2" xfId="49600"/>
    <cellStyle name="Input 4 2 3 7 3" xfId="40104"/>
    <cellStyle name="Input 4 2 3 8" xfId="18830"/>
    <cellStyle name="Input 4 2 3 8 2" xfId="40880"/>
    <cellStyle name="Input 4 2 3 9" xfId="31286"/>
    <cellStyle name="Input 4 2 4" xfId="9656"/>
    <cellStyle name="Input 4 2 4 2" xfId="14061"/>
    <cellStyle name="Input 4 2 4 2 2" xfId="25833"/>
    <cellStyle name="Input 4 2 4 2 2 2" xfId="45659"/>
    <cellStyle name="Input 4 2 4 2 3" xfId="36111"/>
    <cellStyle name="Input 4 2 4 3" xfId="15021"/>
    <cellStyle name="Input 4 2 4 3 2" xfId="26791"/>
    <cellStyle name="Input 4 2 4 3 2 2" xfId="46617"/>
    <cellStyle name="Input 4 2 4 3 3" xfId="37071"/>
    <cellStyle name="Input 4 2 4 4" xfId="15973"/>
    <cellStyle name="Input 4 2 4 4 2" xfId="27719"/>
    <cellStyle name="Input 4 2 4 4 2 2" xfId="47545"/>
    <cellStyle name="Input 4 2 4 4 3" xfId="38023"/>
    <cellStyle name="Input 4 2 4 5" xfId="16847"/>
    <cellStyle name="Input 4 2 4 5 2" xfId="28593"/>
    <cellStyle name="Input 4 2 4 5 2 2" xfId="48419"/>
    <cellStyle name="Input 4 2 4 5 3" xfId="38897"/>
    <cellStyle name="Input 4 2 4 6" xfId="17712"/>
    <cellStyle name="Input 4 2 4 6 2" xfId="29432"/>
    <cellStyle name="Input 4 2 4 6 2 2" xfId="49258"/>
    <cellStyle name="Input 4 2 4 6 3" xfId="39762"/>
    <cellStyle name="Input 4 2 4 7" xfId="18488"/>
    <cellStyle name="Input 4 2 4 7 2" xfId="30208"/>
    <cellStyle name="Input 4 2 4 7 2 2" xfId="50034"/>
    <cellStyle name="Input 4 2 4 7 3" xfId="40538"/>
    <cellStyle name="Input 4 2 4 8" xfId="19245"/>
    <cellStyle name="Input 4 2 4 8 2" xfId="41295"/>
    <cellStyle name="Input 4 2 4 9" xfId="31720"/>
    <cellStyle name="Input 4 2 5" xfId="12358"/>
    <cellStyle name="Input 4 2 5 2" xfId="24174"/>
    <cellStyle name="Input 4 2 5 2 2" xfId="44001"/>
    <cellStyle name="Input 4 2 5 3" xfId="34409"/>
    <cellStyle name="Input 4 2 6" xfId="10825"/>
    <cellStyle name="Input 4 2 6 2" xfId="22696"/>
    <cellStyle name="Input 4 2 6 2 2" xfId="42527"/>
    <cellStyle name="Input 4 2 6 3" xfId="32880"/>
    <cellStyle name="Input 4 2 7" xfId="11833"/>
    <cellStyle name="Input 4 2 7 2" xfId="23674"/>
    <cellStyle name="Input 4 2 7 2 2" xfId="43502"/>
    <cellStyle name="Input 4 2 7 3" xfId="33885"/>
    <cellStyle name="Input 4 2 8" xfId="11266"/>
    <cellStyle name="Input 4 2 8 2" xfId="23134"/>
    <cellStyle name="Input 4 2 8 2 2" xfId="42964"/>
    <cellStyle name="Input 4 2 8 3" xfId="33320"/>
    <cellStyle name="Input 4 2 9" xfId="13032"/>
    <cellStyle name="Input 4 2 9 2" xfId="24825"/>
    <cellStyle name="Input 4 2 9 2 2" xfId="44651"/>
    <cellStyle name="Input 4 2 9 3" xfId="35082"/>
    <cellStyle name="Input 4 3" xfId="7169"/>
    <cellStyle name="Input 4 3 10" xfId="11796"/>
    <cellStyle name="Input 4 3 10 2" xfId="23641"/>
    <cellStyle name="Input 4 3 10 2 2" xfId="43469"/>
    <cellStyle name="Input 4 3 10 3" xfId="33848"/>
    <cellStyle name="Input 4 3 11" xfId="30890"/>
    <cellStyle name="Input 4 3 2" xfId="8812"/>
    <cellStyle name="Input 4 3 2 2" xfId="13533"/>
    <cellStyle name="Input 4 3 2 2 2" xfId="25315"/>
    <cellStyle name="Input 4 3 2 2 2 2" xfId="45141"/>
    <cellStyle name="Input 4 3 2 2 3" xfId="35583"/>
    <cellStyle name="Input 4 3 2 3" xfId="14547"/>
    <cellStyle name="Input 4 3 2 3 2" xfId="26318"/>
    <cellStyle name="Input 4 3 2 3 2 2" xfId="46144"/>
    <cellStyle name="Input 4 3 2 3 3" xfId="36597"/>
    <cellStyle name="Input 4 3 2 4" xfId="15505"/>
    <cellStyle name="Input 4 3 2 4 2" xfId="27273"/>
    <cellStyle name="Input 4 3 2 4 2 2" xfId="47099"/>
    <cellStyle name="Input 4 3 2 4 3" xfId="37555"/>
    <cellStyle name="Input 4 3 2 5" xfId="16449"/>
    <cellStyle name="Input 4 3 2 5 2" xfId="28195"/>
    <cellStyle name="Input 4 3 2 5 2 2" xfId="48021"/>
    <cellStyle name="Input 4 3 2 5 3" xfId="38499"/>
    <cellStyle name="Input 4 3 2 6" xfId="17322"/>
    <cellStyle name="Input 4 3 2 6 2" xfId="29068"/>
    <cellStyle name="Input 4 3 2 6 2 2" xfId="48894"/>
    <cellStyle name="Input 4 3 2 6 3" xfId="39372"/>
    <cellStyle name="Input 4 3 2 7" xfId="18187"/>
    <cellStyle name="Input 4 3 2 7 2" xfId="29907"/>
    <cellStyle name="Input 4 3 2 7 2 2" xfId="49733"/>
    <cellStyle name="Input 4 3 2 7 3" xfId="40237"/>
    <cellStyle name="Input 4 3 2 8" xfId="18955"/>
    <cellStyle name="Input 4 3 2 8 2" xfId="41005"/>
    <cellStyle name="Input 4 3 2 9" xfId="31424"/>
    <cellStyle name="Input 4 3 3" xfId="9781"/>
    <cellStyle name="Input 4 3 3 2" xfId="14186"/>
    <cellStyle name="Input 4 3 3 2 2" xfId="25958"/>
    <cellStyle name="Input 4 3 3 2 2 2" xfId="45784"/>
    <cellStyle name="Input 4 3 3 2 3" xfId="36236"/>
    <cellStyle name="Input 4 3 3 3" xfId="15146"/>
    <cellStyle name="Input 4 3 3 3 2" xfId="26916"/>
    <cellStyle name="Input 4 3 3 3 2 2" xfId="46742"/>
    <cellStyle name="Input 4 3 3 3 3" xfId="37196"/>
    <cellStyle name="Input 4 3 3 4" xfId="16098"/>
    <cellStyle name="Input 4 3 3 4 2" xfId="27844"/>
    <cellStyle name="Input 4 3 3 4 2 2" xfId="47670"/>
    <cellStyle name="Input 4 3 3 4 3" xfId="38148"/>
    <cellStyle name="Input 4 3 3 5" xfId="16972"/>
    <cellStyle name="Input 4 3 3 5 2" xfId="28718"/>
    <cellStyle name="Input 4 3 3 5 2 2" xfId="48544"/>
    <cellStyle name="Input 4 3 3 5 3" xfId="39022"/>
    <cellStyle name="Input 4 3 3 6" xfId="17837"/>
    <cellStyle name="Input 4 3 3 6 2" xfId="29557"/>
    <cellStyle name="Input 4 3 3 6 2 2" xfId="49383"/>
    <cellStyle name="Input 4 3 3 6 3" xfId="39887"/>
    <cellStyle name="Input 4 3 3 7" xfId="18613"/>
    <cellStyle name="Input 4 3 3 7 2" xfId="30333"/>
    <cellStyle name="Input 4 3 3 7 2 2" xfId="50159"/>
    <cellStyle name="Input 4 3 3 7 3" xfId="40663"/>
    <cellStyle name="Input 4 3 3 8" xfId="19370"/>
    <cellStyle name="Input 4 3 3 8 2" xfId="41420"/>
    <cellStyle name="Input 4 3 3 9" xfId="31845"/>
    <cellStyle name="Input 4 3 4" xfId="12504"/>
    <cellStyle name="Input 4 3 4 2" xfId="24319"/>
    <cellStyle name="Input 4 3 4 2 2" xfId="44146"/>
    <cellStyle name="Input 4 3 4 3" xfId="34555"/>
    <cellStyle name="Input 4 3 5" xfId="10684"/>
    <cellStyle name="Input 4 3 5 2" xfId="22555"/>
    <cellStyle name="Input 4 3 5 2 2" xfId="42386"/>
    <cellStyle name="Input 4 3 5 3" xfId="32739"/>
    <cellStyle name="Input 4 3 6" xfId="12262"/>
    <cellStyle name="Input 4 3 6 2" xfId="24082"/>
    <cellStyle name="Input 4 3 6 2 2" xfId="43909"/>
    <cellStyle name="Input 4 3 6 3" xfId="34313"/>
    <cellStyle name="Input 4 3 7" xfId="10908"/>
    <cellStyle name="Input 4 3 7 2" xfId="22779"/>
    <cellStyle name="Input 4 3 7 2 2" xfId="42610"/>
    <cellStyle name="Input 4 3 7 3" xfId="32963"/>
    <cellStyle name="Input 4 3 8" xfId="12230"/>
    <cellStyle name="Input 4 3 8 2" xfId="24050"/>
    <cellStyle name="Input 4 3 8 2 2" xfId="43877"/>
    <cellStyle name="Input 4 3 8 3" xfId="34281"/>
    <cellStyle name="Input 4 3 9" xfId="10936"/>
    <cellStyle name="Input 4 3 9 2" xfId="22807"/>
    <cellStyle name="Input 4 3 9 2 2" xfId="42638"/>
    <cellStyle name="Input 4 3 9 3" xfId="32991"/>
    <cellStyle name="Input 4 4" xfId="7994"/>
    <cellStyle name="Input 4 4 2" xfId="13018"/>
    <cellStyle name="Input 4 4 2 2" xfId="24813"/>
    <cellStyle name="Input 4 4 2 2 2" xfId="44640"/>
    <cellStyle name="Input 4 4 2 3" xfId="35069"/>
    <cellStyle name="Input 4 4 3" xfId="10275"/>
    <cellStyle name="Input 4 4 3 2" xfId="22149"/>
    <cellStyle name="Input 4 4 3 2 2" xfId="41980"/>
    <cellStyle name="Input 4 4 3 3" xfId="32330"/>
    <cellStyle name="Input 4 4 4" xfId="11958"/>
    <cellStyle name="Input 4 4 4 2" xfId="23786"/>
    <cellStyle name="Input 4 4 4 2 2" xfId="43614"/>
    <cellStyle name="Input 4 4 4 3" xfId="34010"/>
    <cellStyle name="Input 4 4 5" xfId="11164"/>
    <cellStyle name="Input 4 4 5 2" xfId="23032"/>
    <cellStyle name="Input 4 4 5 2 2" xfId="42862"/>
    <cellStyle name="Input 4 4 5 3" xfId="33218"/>
    <cellStyle name="Input 4 4 6" xfId="12730"/>
    <cellStyle name="Input 4 4 6 2" xfId="24539"/>
    <cellStyle name="Input 4 4 6 2 2" xfId="44366"/>
    <cellStyle name="Input 4 4 6 3" xfId="34781"/>
    <cellStyle name="Input 4 4 7" xfId="10487"/>
    <cellStyle name="Input 4 4 7 2" xfId="22361"/>
    <cellStyle name="Input 4 4 7 2 2" xfId="42192"/>
    <cellStyle name="Input 4 4 7 3" xfId="32542"/>
    <cellStyle name="Input 4 4 8" xfId="11897"/>
    <cellStyle name="Input 4 4 8 2" xfId="33949"/>
    <cellStyle name="Input 4 4 9" xfId="31156"/>
    <cellStyle name="Input 4 5" xfId="7965"/>
    <cellStyle name="Input 4 5 2" xfId="12989"/>
    <cellStyle name="Input 4 5 2 2" xfId="24784"/>
    <cellStyle name="Input 4 5 2 2 2" xfId="44611"/>
    <cellStyle name="Input 4 5 2 3" xfId="35040"/>
    <cellStyle name="Input 4 5 3" xfId="10303"/>
    <cellStyle name="Input 4 5 3 2" xfId="22177"/>
    <cellStyle name="Input 4 5 3 2 2" xfId="42008"/>
    <cellStyle name="Input 4 5 3 3" xfId="32358"/>
    <cellStyle name="Input 4 5 4" xfId="12293"/>
    <cellStyle name="Input 4 5 4 2" xfId="24113"/>
    <cellStyle name="Input 4 5 4 2 2" xfId="43940"/>
    <cellStyle name="Input 4 5 4 3" xfId="34344"/>
    <cellStyle name="Input 4 5 5" xfId="10880"/>
    <cellStyle name="Input 4 5 5 2" xfId="22751"/>
    <cellStyle name="Input 4 5 5 2 2" xfId="42582"/>
    <cellStyle name="Input 4 5 5 3" xfId="32935"/>
    <cellStyle name="Input 4 5 6" xfId="12233"/>
    <cellStyle name="Input 4 5 6 2" xfId="24053"/>
    <cellStyle name="Input 4 5 6 2 2" xfId="43880"/>
    <cellStyle name="Input 4 5 6 3" xfId="34284"/>
    <cellStyle name="Input 4 5 7" xfId="10933"/>
    <cellStyle name="Input 4 5 7 2" xfId="22804"/>
    <cellStyle name="Input 4 5 7 2 2" xfId="42635"/>
    <cellStyle name="Input 4 5 7 3" xfId="32988"/>
    <cellStyle name="Input 4 5 8" xfId="11799"/>
    <cellStyle name="Input 4 5 8 2" xfId="33851"/>
    <cellStyle name="Input 4 5 9" xfId="31127"/>
    <cellStyle name="Input 4 6" xfId="11530"/>
    <cellStyle name="Input 4 6 2" xfId="23391"/>
    <cellStyle name="Input 4 6 2 2" xfId="43220"/>
    <cellStyle name="Input 4 6 3" xfId="33583"/>
    <cellStyle name="Input 4 7" xfId="11499"/>
    <cellStyle name="Input 4 7 2" xfId="23360"/>
    <cellStyle name="Input 4 7 2 2" xfId="43189"/>
    <cellStyle name="Input 4 7 3" xfId="33552"/>
    <cellStyle name="Input 4 8" xfId="11549"/>
    <cellStyle name="Input 4 8 2" xfId="23410"/>
    <cellStyle name="Input 4 8 2 2" xfId="43239"/>
    <cellStyle name="Input 4 8 3" xfId="33602"/>
    <cellStyle name="Input 4 9" xfId="11480"/>
    <cellStyle name="Input 4 9 2" xfId="23341"/>
    <cellStyle name="Input 4 9 2 2" xfId="43170"/>
    <cellStyle name="Input 4 9 3" xfId="33533"/>
    <cellStyle name="Input 5" xfId="5291"/>
    <cellStyle name="Input 5 10" xfId="11569"/>
    <cellStyle name="Input 5 10 2" xfId="23430"/>
    <cellStyle name="Input 5 10 2 2" xfId="43259"/>
    <cellStyle name="Input 5 10 3" xfId="33622"/>
    <cellStyle name="Input 5 11" xfId="11461"/>
    <cellStyle name="Input 5 11 2" xfId="23322"/>
    <cellStyle name="Input 5 11 2 2" xfId="43151"/>
    <cellStyle name="Input 5 11 3" xfId="33514"/>
    <cellStyle name="Input 5 12" xfId="12198"/>
    <cellStyle name="Input 5 12 2" xfId="24022"/>
    <cellStyle name="Input 5 12 2 2" xfId="43849"/>
    <cellStyle name="Input 5 12 3" xfId="34249"/>
    <cellStyle name="Input 5 13" xfId="30591"/>
    <cellStyle name="Input 5 2" xfId="6999"/>
    <cellStyle name="Input 5 2 10" xfId="10397"/>
    <cellStyle name="Input 5 2 10 2" xfId="22271"/>
    <cellStyle name="Input 5 2 10 2 2" xfId="42102"/>
    <cellStyle name="Input 5 2 10 3" xfId="32452"/>
    <cellStyle name="Input 5 2 11" xfId="13089"/>
    <cellStyle name="Input 5 2 11 2" xfId="24882"/>
    <cellStyle name="Input 5 2 11 2 2" xfId="44708"/>
    <cellStyle name="Input 5 2 11 3" xfId="35139"/>
    <cellStyle name="Input 5 2 12" xfId="30751"/>
    <cellStyle name="Input 5 2 2" xfId="7411"/>
    <cellStyle name="Input 5 2 2 10" xfId="12236"/>
    <cellStyle name="Input 5 2 2 10 2" xfId="24056"/>
    <cellStyle name="Input 5 2 2 10 2 2" xfId="43883"/>
    <cellStyle name="Input 5 2 2 10 3" xfId="34287"/>
    <cellStyle name="Input 5 2 2 11" xfId="31011"/>
    <cellStyle name="Input 5 2 2 2" xfId="9054"/>
    <cellStyle name="Input 5 2 2 2 2" xfId="13706"/>
    <cellStyle name="Input 5 2 2 2 2 2" xfId="25488"/>
    <cellStyle name="Input 5 2 2 2 2 2 2" xfId="45314"/>
    <cellStyle name="Input 5 2 2 2 2 3" xfId="35756"/>
    <cellStyle name="Input 5 2 2 2 3" xfId="14710"/>
    <cellStyle name="Input 5 2 2 2 3 2" xfId="26481"/>
    <cellStyle name="Input 5 2 2 2 3 2 2" xfId="46307"/>
    <cellStyle name="Input 5 2 2 2 3 3" xfId="36760"/>
    <cellStyle name="Input 5 2 2 2 4" xfId="15668"/>
    <cellStyle name="Input 5 2 2 2 4 2" xfId="27427"/>
    <cellStyle name="Input 5 2 2 2 4 2 2" xfId="47253"/>
    <cellStyle name="Input 5 2 2 2 4 3" xfId="37718"/>
    <cellStyle name="Input 5 2 2 2 5" xfId="16593"/>
    <cellStyle name="Input 5 2 2 2 5 2" xfId="28339"/>
    <cellStyle name="Input 5 2 2 2 5 2 2" xfId="48165"/>
    <cellStyle name="Input 5 2 2 2 5 3" xfId="38643"/>
    <cellStyle name="Input 5 2 2 2 6" xfId="17464"/>
    <cellStyle name="Input 5 2 2 2 6 2" xfId="29206"/>
    <cellStyle name="Input 5 2 2 2 6 2 2" xfId="49032"/>
    <cellStyle name="Input 5 2 2 2 6 3" xfId="39514"/>
    <cellStyle name="Input 5 2 2 2 7" xfId="18310"/>
    <cellStyle name="Input 5 2 2 2 7 2" xfId="30030"/>
    <cellStyle name="Input 5 2 2 2 7 2 2" xfId="49856"/>
    <cellStyle name="Input 5 2 2 2 7 3" xfId="40360"/>
    <cellStyle name="Input 5 2 2 2 8" xfId="19070"/>
    <cellStyle name="Input 5 2 2 2 8 2" xfId="41120"/>
    <cellStyle name="Input 5 2 2 2 9" xfId="31545"/>
    <cellStyle name="Input 5 2 2 3" xfId="9896"/>
    <cellStyle name="Input 5 2 2 3 2" xfId="14301"/>
    <cellStyle name="Input 5 2 2 3 2 2" xfId="26073"/>
    <cellStyle name="Input 5 2 2 3 2 2 2" xfId="45899"/>
    <cellStyle name="Input 5 2 2 3 2 3" xfId="36351"/>
    <cellStyle name="Input 5 2 2 3 3" xfId="15261"/>
    <cellStyle name="Input 5 2 2 3 3 2" xfId="27031"/>
    <cellStyle name="Input 5 2 2 3 3 2 2" xfId="46857"/>
    <cellStyle name="Input 5 2 2 3 3 3" xfId="37311"/>
    <cellStyle name="Input 5 2 2 3 4" xfId="16213"/>
    <cellStyle name="Input 5 2 2 3 4 2" xfId="27959"/>
    <cellStyle name="Input 5 2 2 3 4 2 2" xfId="47785"/>
    <cellStyle name="Input 5 2 2 3 4 3" xfId="38263"/>
    <cellStyle name="Input 5 2 2 3 5" xfId="17087"/>
    <cellStyle name="Input 5 2 2 3 5 2" xfId="28833"/>
    <cellStyle name="Input 5 2 2 3 5 2 2" xfId="48659"/>
    <cellStyle name="Input 5 2 2 3 5 3" xfId="39137"/>
    <cellStyle name="Input 5 2 2 3 6" xfId="17952"/>
    <cellStyle name="Input 5 2 2 3 6 2" xfId="29672"/>
    <cellStyle name="Input 5 2 2 3 6 2 2" xfId="49498"/>
    <cellStyle name="Input 5 2 2 3 6 3" xfId="40002"/>
    <cellStyle name="Input 5 2 2 3 7" xfId="18728"/>
    <cellStyle name="Input 5 2 2 3 7 2" xfId="30448"/>
    <cellStyle name="Input 5 2 2 3 7 2 2" xfId="50274"/>
    <cellStyle name="Input 5 2 2 3 7 3" xfId="40778"/>
    <cellStyle name="Input 5 2 2 3 8" xfId="19485"/>
    <cellStyle name="Input 5 2 2 3 8 2" xfId="41535"/>
    <cellStyle name="Input 5 2 2 3 9" xfId="31960"/>
    <cellStyle name="Input 5 2 2 4" xfId="12678"/>
    <cellStyle name="Input 5 2 2 4 2" xfId="24491"/>
    <cellStyle name="Input 5 2 2 4 2 2" xfId="44318"/>
    <cellStyle name="Input 5 2 2 4 3" xfId="34729"/>
    <cellStyle name="Input 5 2 2 5" xfId="10521"/>
    <cellStyle name="Input 5 2 2 5 2" xfId="22392"/>
    <cellStyle name="Input 5 2 2 5 2 2" xfId="42223"/>
    <cellStyle name="Input 5 2 2 5 3" xfId="32576"/>
    <cellStyle name="Input 5 2 2 6" xfId="13083"/>
    <cellStyle name="Input 5 2 2 6 2" xfId="24876"/>
    <cellStyle name="Input 5 2 2 6 2 2" xfId="44702"/>
    <cellStyle name="Input 5 2 2 6 3" xfId="35133"/>
    <cellStyle name="Input 5 2 2 7" xfId="10219"/>
    <cellStyle name="Input 5 2 2 7 2" xfId="22093"/>
    <cellStyle name="Input 5 2 2 7 2 2" xfId="41925"/>
    <cellStyle name="Input 5 2 2 7 3" xfId="32275"/>
    <cellStyle name="Input 5 2 2 8" xfId="12310"/>
    <cellStyle name="Input 5 2 2 8 2" xfId="24128"/>
    <cellStyle name="Input 5 2 2 8 2 2" xfId="43955"/>
    <cellStyle name="Input 5 2 2 8 3" xfId="34361"/>
    <cellStyle name="Input 5 2 2 9" xfId="10867"/>
    <cellStyle name="Input 5 2 2 9 2" xfId="22738"/>
    <cellStyle name="Input 5 2 2 9 2 2" xfId="42569"/>
    <cellStyle name="Input 5 2 2 9 3" xfId="32922"/>
    <cellStyle name="Input 5 2 3" xfId="8644"/>
    <cellStyle name="Input 5 2 3 2" xfId="13386"/>
    <cellStyle name="Input 5 2 3 2 2" xfId="25171"/>
    <cellStyle name="Input 5 2 3 2 2 2" xfId="44997"/>
    <cellStyle name="Input 5 2 3 2 3" xfId="35436"/>
    <cellStyle name="Input 5 2 3 3" xfId="14406"/>
    <cellStyle name="Input 5 2 3 3 2" xfId="26178"/>
    <cellStyle name="Input 5 2 3 3 2 2" xfId="46004"/>
    <cellStyle name="Input 5 2 3 3 3" xfId="36456"/>
    <cellStyle name="Input 5 2 3 4" xfId="15366"/>
    <cellStyle name="Input 5 2 3 4 2" xfId="27134"/>
    <cellStyle name="Input 5 2 3 4 2 2" xfId="46960"/>
    <cellStyle name="Input 5 2 3 4 3" xfId="37416"/>
    <cellStyle name="Input 5 2 3 5" xfId="16315"/>
    <cellStyle name="Input 5 2 3 5 2" xfId="28061"/>
    <cellStyle name="Input 5 2 3 5 2 2" xfId="47887"/>
    <cellStyle name="Input 5 2 3 5 3" xfId="38365"/>
    <cellStyle name="Input 5 2 3 6" xfId="17188"/>
    <cellStyle name="Input 5 2 3 6 2" xfId="28934"/>
    <cellStyle name="Input 5 2 3 6 2 2" xfId="48760"/>
    <cellStyle name="Input 5 2 3 6 3" xfId="39238"/>
    <cellStyle name="Input 5 2 3 7" xfId="18053"/>
    <cellStyle name="Input 5 2 3 7 2" xfId="29773"/>
    <cellStyle name="Input 5 2 3 7 2 2" xfId="49599"/>
    <cellStyle name="Input 5 2 3 7 3" xfId="40103"/>
    <cellStyle name="Input 5 2 3 8" xfId="18829"/>
    <cellStyle name="Input 5 2 3 8 2" xfId="40879"/>
    <cellStyle name="Input 5 2 3 9" xfId="31285"/>
    <cellStyle name="Input 5 2 4" xfId="9655"/>
    <cellStyle name="Input 5 2 4 2" xfId="14060"/>
    <cellStyle name="Input 5 2 4 2 2" xfId="25832"/>
    <cellStyle name="Input 5 2 4 2 2 2" xfId="45658"/>
    <cellStyle name="Input 5 2 4 2 3" xfId="36110"/>
    <cellStyle name="Input 5 2 4 3" xfId="15020"/>
    <cellStyle name="Input 5 2 4 3 2" xfId="26790"/>
    <cellStyle name="Input 5 2 4 3 2 2" xfId="46616"/>
    <cellStyle name="Input 5 2 4 3 3" xfId="37070"/>
    <cellStyle name="Input 5 2 4 4" xfId="15972"/>
    <cellStyle name="Input 5 2 4 4 2" xfId="27718"/>
    <cellStyle name="Input 5 2 4 4 2 2" xfId="47544"/>
    <cellStyle name="Input 5 2 4 4 3" xfId="38022"/>
    <cellStyle name="Input 5 2 4 5" xfId="16846"/>
    <cellStyle name="Input 5 2 4 5 2" xfId="28592"/>
    <cellStyle name="Input 5 2 4 5 2 2" xfId="48418"/>
    <cellStyle name="Input 5 2 4 5 3" xfId="38896"/>
    <cellStyle name="Input 5 2 4 6" xfId="17711"/>
    <cellStyle name="Input 5 2 4 6 2" xfId="29431"/>
    <cellStyle name="Input 5 2 4 6 2 2" xfId="49257"/>
    <cellStyle name="Input 5 2 4 6 3" xfId="39761"/>
    <cellStyle name="Input 5 2 4 7" xfId="18487"/>
    <cellStyle name="Input 5 2 4 7 2" xfId="30207"/>
    <cellStyle name="Input 5 2 4 7 2 2" xfId="50033"/>
    <cellStyle name="Input 5 2 4 7 3" xfId="40537"/>
    <cellStyle name="Input 5 2 4 8" xfId="19244"/>
    <cellStyle name="Input 5 2 4 8 2" xfId="41294"/>
    <cellStyle name="Input 5 2 4 9" xfId="31719"/>
    <cellStyle name="Input 5 2 5" xfId="12357"/>
    <cellStyle name="Input 5 2 5 2" xfId="24173"/>
    <cellStyle name="Input 5 2 5 2 2" xfId="44000"/>
    <cellStyle name="Input 5 2 5 3" xfId="34408"/>
    <cellStyle name="Input 5 2 6" xfId="10826"/>
    <cellStyle name="Input 5 2 6 2" xfId="22697"/>
    <cellStyle name="Input 5 2 6 2 2" xfId="42528"/>
    <cellStyle name="Input 5 2 6 3" xfId="32881"/>
    <cellStyle name="Input 5 2 7" xfId="13072"/>
    <cellStyle name="Input 5 2 7 2" xfId="24865"/>
    <cellStyle name="Input 5 2 7 2 2" xfId="44691"/>
    <cellStyle name="Input 5 2 7 3" xfId="35122"/>
    <cellStyle name="Input 5 2 8" xfId="10230"/>
    <cellStyle name="Input 5 2 8 2" xfId="22104"/>
    <cellStyle name="Input 5 2 8 2 2" xfId="41936"/>
    <cellStyle name="Input 5 2 8 3" xfId="32286"/>
    <cellStyle name="Input 5 2 9" xfId="12842"/>
    <cellStyle name="Input 5 2 9 2" xfId="24644"/>
    <cellStyle name="Input 5 2 9 2 2" xfId="44471"/>
    <cellStyle name="Input 5 2 9 3" xfId="34893"/>
    <cellStyle name="Input 5 3" xfId="7170"/>
    <cellStyle name="Input 5 3 10" xfId="12131"/>
    <cellStyle name="Input 5 3 10 2" xfId="23956"/>
    <cellStyle name="Input 5 3 10 2 2" xfId="43783"/>
    <cellStyle name="Input 5 3 10 3" xfId="34182"/>
    <cellStyle name="Input 5 3 11" xfId="30891"/>
    <cellStyle name="Input 5 3 2" xfId="8813"/>
    <cellStyle name="Input 5 3 2 2" xfId="13534"/>
    <cellStyle name="Input 5 3 2 2 2" xfId="25316"/>
    <cellStyle name="Input 5 3 2 2 2 2" xfId="45142"/>
    <cellStyle name="Input 5 3 2 2 3" xfId="35584"/>
    <cellStyle name="Input 5 3 2 3" xfId="14548"/>
    <cellStyle name="Input 5 3 2 3 2" xfId="26319"/>
    <cellStyle name="Input 5 3 2 3 2 2" xfId="46145"/>
    <cellStyle name="Input 5 3 2 3 3" xfId="36598"/>
    <cellStyle name="Input 5 3 2 4" xfId="15506"/>
    <cellStyle name="Input 5 3 2 4 2" xfId="27274"/>
    <cellStyle name="Input 5 3 2 4 2 2" xfId="47100"/>
    <cellStyle name="Input 5 3 2 4 3" xfId="37556"/>
    <cellStyle name="Input 5 3 2 5" xfId="16450"/>
    <cellStyle name="Input 5 3 2 5 2" xfId="28196"/>
    <cellStyle name="Input 5 3 2 5 2 2" xfId="48022"/>
    <cellStyle name="Input 5 3 2 5 3" xfId="38500"/>
    <cellStyle name="Input 5 3 2 6" xfId="17323"/>
    <cellStyle name="Input 5 3 2 6 2" xfId="29069"/>
    <cellStyle name="Input 5 3 2 6 2 2" xfId="48895"/>
    <cellStyle name="Input 5 3 2 6 3" xfId="39373"/>
    <cellStyle name="Input 5 3 2 7" xfId="18188"/>
    <cellStyle name="Input 5 3 2 7 2" xfId="29908"/>
    <cellStyle name="Input 5 3 2 7 2 2" xfId="49734"/>
    <cellStyle name="Input 5 3 2 7 3" xfId="40238"/>
    <cellStyle name="Input 5 3 2 8" xfId="18956"/>
    <cellStyle name="Input 5 3 2 8 2" xfId="41006"/>
    <cellStyle name="Input 5 3 2 9" xfId="31425"/>
    <cellStyle name="Input 5 3 3" xfId="9782"/>
    <cellStyle name="Input 5 3 3 2" xfId="14187"/>
    <cellStyle name="Input 5 3 3 2 2" xfId="25959"/>
    <cellStyle name="Input 5 3 3 2 2 2" xfId="45785"/>
    <cellStyle name="Input 5 3 3 2 3" xfId="36237"/>
    <cellStyle name="Input 5 3 3 3" xfId="15147"/>
    <cellStyle name="Input 5 3 3 3 2" xfId="26917"/>
    <cellStyle name="Input 5 3 3 3 2 2" xfId="46743"/>
    <cellStyle name="Input 5 3 3 3 3" xfId="37197"/>
    <cellStyle name="Input 5 3 3 4" xfId="16099"/>
    <cellStyle name="Input 5 3 3 4 2" xfId="27845"/>
    <cellStyle name="Input 5 3 3 4 2 2" xfId="47671"/>
    <cellStyle name="Input 5 3 3 4 3" xfId="38149"/>
    <cellStyle name="Input 5 3 3 5" xfId="16973"/>
    <cellStyle name="Input 5 3 3 5 2" xfId="28719"/>
    <cellStyle name="Input 5 3 3 5 2 2" xfId="48545"/>
    <cellStyle name="Input 5 3 3 5 3" xfId="39023"/>
    <cellStyle name="Input 5 3 3 6" xfId="17838"/>
    <cellStyle name="Input 5 3 3 6 2" xfId="29558"/>
    <cellStyle name="Input 5 3 3 6 2 2" xfId="49384"/>
    <cellStyle name="Input 5 3 3 6 3" xfId="39888"/>
    <cellStyle name="Input 5 3 3 7" xfId="18614"/>
    <cellStyle name="Input 5 3 3 7 2" xfId="30334"/>
    <cellStyle name="Input 5 3 3 7 2 2" xfId="50160"/>
    <cellStyle name="Input 5 3 3 7 3" xfId="40664"/>
    <cellStyle name="Input 5 3 3 8" xfId="19371"/>
    <cellStyle name="Input 5 3 3 8 2" xfId="41421"/>
    <cellStyle name="Input 5 3 3 9" xfId="31846"/>
    <cellStyle name="Input 5 3 4" xfId="12505"/>
    <cellStyle name="Input 5 3 4 2" xfId="24320"/>
    <cellStyle name="Input 5 3 4 2 2" xfId="44147"/>
    <cellStyle name="Input 5 3 4 3" xfId="34556"/>
    <cellStyle name="Input 5 3 5" xfId="10683"/>
    <cellStyle name="Input 5 3 5 2" xfId="22554"/>
    <cellStyle name="Input 5 3 5 2 2" xfId="42385"/>
    <cellStyle name="Input 5 3 5 3" xfId="32738"/>
    <cellStyle name="Input 5 3 6" xfId="12777"/>
    <cellStyle name="Input 5 3 6 2" xfId="24585"/>
    <cellStyle name="Input 5 3 6 2 2" xfId="44412"/>
    <cellStyle name="Input 5 3 6 3" xfId="34828"/>
    <cellStyle name="Input 5 3 7" xfId="10446"/>
    <cellStyle name="Input 5 3 7 2" xfId="22320"/>
    <cellStyle name="Input 5 3 7 2 2" xfId="42151"/>
    <cellStyle name="Input 5 3 7 3" xfId="32501"/>
    <cellStyle name="Input 5 3 8" xfId="12283"/>
    <cellStyle name="Input 5 3 8 2" xfId="24103"/>
    <cellStyle name="Input 5 3 8 2 2" xfId="43930"/>
    <cellStyle name="Input 5 3 8 3" xfId="34334"/>
    <cellStyle name="Input 5 3 9" xfId="10890"/>
    <cellStyle name="Input 5 3 9 2" xfId="22761"/>
    <cellStyle name="Input 5 3 9 2 2" xfId="42592"/>
    <cellStyle name="Input 5 3 9 3" xfId="32945"/>
    <cellStyle name="Input 5 4" xfId="7995"/>
    <cellStyle name="Input 5 4 2" xfId="13019"/>
    <cellStyle name="Input 5 4 2 2" xfId="24814"/>
    <cellStyle name="Input 5 4 2 2 2" xfId="44641"/>
    <cellStyle name="Input 5 4 2 3" xfId="35070"/>
    <cellStyle name="Input 5 4 3" xfId="10274"/>
    <cellStyle name="Input 5 4 3 2" xfId="22148"/>
    <cellStyle name="Input 5 4 3 2 2" xfId="41979"/>
    <cellStyle name="Input 5 4 3 3" xfId="32329"/>
    <cellStyle name="Input 5 4 4" xfId="12296"/>
    <cellStyle name="Input 5 4 4 2" xfId="24116"/>
    <cellStyle name="Input 5 4 4 2 2" xfId="43943"/>
    <cellStyle name="Input 5 4 4 3" xfId="34347"/>
    <cellStyle name="Input 5 4 5" xfId="10877"/>
    <cellStyle name="Input 5 4 5 2" xfId="22748"/>
    <cellStyle name="Input 5 4 5 2 2" xfId="42579"/>
    <cellStyle name="Input 5 4 5 3" xfId="32932"/>
    <cellStyle name="Input 5 4 6" xfId="13267"/>
    <cellStyle name="Input 5 4 6 2" xfId="25056"/>
    <cellStyle name="Input 5 4 6 2 2" xfId="44882"/>
    <cellStyle name="Input 5 4 6 3" xfId="35317"/>
    <cellStyle name="Input 5 4 7" xfId="10074"/>
    <cellStyle name="Input 5 4 7 2" xfId="21949"/>
    <cellStyle name="Input 5 4 7 2 2" xfId="41781"/>
    <cellStyle name="Input 5 4 7 3" xfId="32130"/>
    <cellStyle name="Input 5 4 8" xfId="13480"/>
    <cellStyle name="Input 5 4 8 2" xfId="35530"/>
    <cellStyle name="Input 5 4 9" xfId="31157"/>
    <cellStyle name="Input 5 5" xfId="7964"/>
    <cellStyle name="Input 5 5 2" xfId="12988"/>
    <cellStyle name="Input 5 5 2 2" xfId="24783"/>
    <cellStyle name="Input 5 5 2 2 2" xfId="44610"/>
    <cellStyle name="Input 5 5 2 3" xfId="35039"/>
    <cellStyle name="Input 5 5 3" xfId="10304"/>
    <cellStyle name="Input 5 5 3 2" xfId="22178"/>
    <cellStyle name="Input 5 5 3 2 2" xfId="42009"/>
    <cellStyle name="Input 5 5 3 3" xfId="32359"/>
    <cellStyle name="Input 5 5 4" xfId="12187"/>
    <cellStyle name="Input 5 5 4 2" xfId="24011"/>
    <cellStyle name="Input 5 5 4 2 2" xfId="43838"/>
    <cellStyle name="Input 5 5 4 3" xfId="34238"/>
    <cellStyle name="Input 5 5 5" xfId="10965"/>
    <cellStyle name="Input 5 5 5 2" xfId="22835"/>
    <cellStyle name="Input 5 5 5 2 2" xfId="42666"/>
    <cellStyle name="Input 5 5 5 3" xfId="33020"/>
    <cellStyle name="Input 5 5 6" xfId="11772"/>
    <cellStyle name="Input 5 5 6 2" xfId="23619"/>
    <cellStyle name="Input 5 5 6 2 2" xfId="43447"/>
    <cellStyle name="Input 5 5 6 3" xfId="33824"/>
    <cellStyle name="Input 5 5 7" xfId="11305"/>
    <cellStyle name="Input 5 5 7 2" xfId="23173"/>
    <cellStyle name="Input 5 5 7 2 2" xfId="43003"/>
    <cellStyle name="Input 5 5 7 3" xfId="33359"/>
    <cellStyle name="Input 5 5 8" xfId="13733"/>
    <cellStyle name="Input 5 5 8 2" xfId="35783"/>
    <cellStyle name="Input 5 5 9" xfId="31126"/>
    <cellStyle name="Input 5 6" xfId="11531"/>
    <cellStyle name="Input 5 6 2" xfId="23392"/>
    <cellStyle name="Input 5 6 2 2" xfId="43221"/>
    <cellStyle name="Input 5 6 3" xfId="33584"/>
    <cellStyle name="Input 5 7" xfId="11498"/>
    <cellStyle name="Input 5 7 2" xfId="23359"/>
    <cellStyle name="Input 5 7 2 2" xfId="43188"/>
    <cellStyle name="Input 5 7 3" xfId="33551"/>
    <cellStyle name="Input 5 8" xfId="11550"/>
    <cellStyle name="Input 5 8 2" xfId="23411"/>
    <cellStyle name="Input 5 8 2 2" xfId="43240"/>
    <cellStyle name="Input 5 8 3" xfId="33603"/>
    <cellStyle name="Input 5 9" xfId="11479"/>
    <cellStyle name="Input 5 9 2" xfId="23340"/>
    <cellStyle name="Input 5 9 2 2" xfId="43169"/>
    <cellStyle name="Input 5 9 3" xfId="33532"/>
    <cellStyle name="Input 6" xfId="5292"/>
    <cellStyle name="Input 6 10" xfId="11570"/>
    <cellStyle name="Input 6 10 2" xfId="23431"/>
    <cellStyle name="Input 6 10 2 2" xfId="43260"/>
    <cellStyle name="Input 6 10 3" xfId="33623"/>
    <cellStyle name="Input 6 11" xfId="11460"/>
    <cellStyle name="Input 6 11 2" xfId="23321"/>
    <cellStyle name="Input 6 11 2 2" xfId="43150"/>
    <cellStyle name="Input 6 11 3" xfId="33513"/>
    <cellStyle name="Input 6 12" xfId="12683"/>
    <cellStyle name="Input 6 12 2" xfId="24496"/>
    <cellStyle name="Input 6 12 2 2" xfId="44323"/>
    <cellStyle name="Input 6 12 3" xfId="34734"/>
    <cellStyle name="Input 6 13" xfId="30592"/>
    <cellStyle name="Input 6 2" xfId="6998"/>
    <cellStyle name="Input 6 2 10" xfId="16459"/>
    <cellStyle name="Input 6 2 10 2" xfId="28205"/>
    <cellStyle name="Input 6 2 10 2 2" xfId="48031"/>
    <cellStyle name="Input 6 2 10 3" xfId="38509"/>
    <cellStyle name="Input 6 2 11" xfId="17331"/>
    <cellStyle name="Input 6 2 11 2" xfId="29077"/>
    <cellStyle name="Input 6 2 11 2 2" xfId="48903"/>
    <cellStyle name="Input 6 2 11 3" xfId="39381"/>
    <cellStyle name="Input 6 2 12" xfId="30750"/>
    <cellStyle name="Input 6 2 2" xfId="7412"/>
    <cellStyle name="Input 6 2 2 10" xfId="12155"/>
    <cellStyle name="Input 6 2 2 10 2" xfId="23980"/>
    <cellStyle name="Input 6 2 2 10 2 2" xfId="43807"/>
    <cellStyle name="Input 6 2 2 10 3" xfId="34206"/>
    <cellStyle name="Input 6 2 2 11" xfId="31012"/>
    <cellStyle name="Input 6 2 2 2" xfId="9055"/>
    <cellStyle name="Input 6 2 2 2 2" xfId="13707"/>
    <cellStyle name="Input 6 2 2 2 2 2" xfId="25489"/>
    <cellStyle name="Input 6 2 2 2 2 2 2" xfId="45315"/>
    <cellStyle name="Input 6 2 2 2 2 3" xfId="35757"/>
    <cellStyle name="Input 6 2 2 2 3" xfId="14711"/>
    <cellStyle name="Input 6 2 2 2 3 2" xfId="26482"/>
    <cellStyle name="Input 6 2 2 2 3 2 2" xfId="46308"/>
    <cellStyle name="Input 6 2 2 2 3 3" xfId="36761"/>
    <cellStyle name="Input 6 2 2 2 4" xfId="15669"/>
    <cellStyle name="Input 6 2 2 2 4 2" xfId="27428"/>
    <cellStyle name="Input 6 2 2 2 4 2 2" xfId="47254"/>
    <cellStyle name="Input 6 2 2 2 4 3" xfId="37719"/>
    <cellStyle name="Input 6 2 2 2 5" xfId="16594"/>
    <cellStyle name="Input 6 2 2 2 5 2" xfId="28340"/>
    <cellStyle name="Input 6 2 2 2 5 2 2" xfId="48166"/>
    <cellStyle name="Input 6 2 2 2 5 3" xfId="38644"/>
    <cellStyle name="Input 6 2 2 2 6" xfId="17465"/>
    <cellStyle name="Input 6 2 2 2 6 2" xfId="29207"/>
    <cellStyle name="Input 6 2 2 2 6 2 2" xfId="49033"/>
    <cellStyle name="Input 6 2 2 2 6 3" xfId="39515"/>
    <cellStyle name="Input 6 2 2 2 7" xfId="18311"/>
    <cellStyle name="Input 6 2 2 2 7 2" xfId="30031"/>
    <cellStyle name="Input 6 2 2 2 7 2 2" xfId="49857"/>
    <cellStyle name="Input 6 2 2 2 7 3" xfId="40361"/>
    <cellStyle name="Input 6 2 2 2 8" xfId="19071"/>
    <cellStyle name="Input 6 2 2 2 8 2" xfId="41121"/>
    <cellStyle name="Input 6 2 2 2 9" xfId="31546"/>
    <cellStyle name="Input 6 2 2 3" xfId="9897"/>
    <cellStyle name="Input 6 2 2 3 2" xfId="14302"/>
    <cellStyle name="Input 6 2 2 3 2 2" xfId="26074"/>
    <cellStyle name="Input 6 2 2 3 2 2 2" xfId="45900"/>
    <cellStyle name="Input 6 2 2 3 2 3" xfId="36352"/>
    <cellStyle name="Input 6 2 2 3 3" xfId="15262"/>
    <cellStyle name="Input 6 2 2 3 3 2" xfId="27032"/>
    <cellStyle name="Input 6 2 2 3 3 2 2" xfId="46858"/>
    <cellStyle name="Input 6 2 2 3 3 3" xfId="37312"/>
    <cellStyle name="Input 6 2 2 3 4" xfId="16214"/>
    <cellStyle name="Input 6 2 2 3 4 2" xfId="27960"/>
    <cellStyle name="Input 6 2 2 3 4 2 2" xfId="47786"/>
    <cellStyle name="Input 6 2 2 3 4 3" xfId="38264"/>
    <cellStyle name="Input 6 2 2 3 5" xfId="17088"/>
    <cellStyle name="Input 6 2 2 3 5 2" xfId="28834"/>
    <cellStyle name="Input 6 2 2 3 5 2 2" xfId="48660"/>
    <cellStyle name="Input 6 2 2 3 5 3" xfId="39138"/>
    <cellStyle name="Input 6 2 2 3 6" xfId="17953"/>
    <cellStyle name="Input 6 2 2 3 6 2" xfId="29673"/>
    <cellStyle name="Input 6 2 2 3 6 2 2" xfId="49499"/>
    <cellStyle name="Input 6 2 2 3 6 3" xfId="40003"/>
    <cellStyle name="Input 6 2 2 3 7" xfId="18729"/>
    <cellStyle name="Input 6 2 2 3 7 2" xfId="30449"/>
    <cellStyle name="Input 6 2 2 3 7 2 2" xfId="50275"/>
    <cellStyle name="Input 6 2 2 3 7 3" xfId="40779"/>
    <cellStyle name="Input 6 2 2 3 8" xfId="19486"/>
    <cellStyle name="Input 6 2 2 3 8 2" xfId="41536"/>
    <cellStyle name="Input 6 2 2 3 9" xfId="31961"/>
    <cellStyle name="Input 6 2 2 4" xfId="12679"/>
    <cellStyle name="Input 6 2 2 4 2" xfId="24492"/>
    <cellStyle name="Input 6 2 2 4 2 2" xfId="44319"/>
    <cellStyle name="Input 6 2 2 4 3" xfId="34730"/>
    <cellStyle name="Input 6 2 2 5" xfId="10520"/>
    <cellStyle name="Input 6 2 2 5 2" xfId="22391"/>
    <cellStyle name="Input 6 2 2 5 2 2" xfId="42222"/>
    <cellStyle name="Input 6 2 2 5 3" xfId="32575"/>
    <cellStyle name="Input 6 2 2 6" xfId="11892"/>
    <cellStyle name="Input 6 2 2 6 2" xfId="23730"/>
    <cellStyle name="Input 6 2 2 6 2 2" xfId="43558"/>
    <cellStyle name="Input 6 2 2 6 3" xfId="33944"/>
    <cellStyle name="Input 6 2 2 7" xfId="11213"/>
    <cellStyle name="Input 6 2 2 7 2" xfId="23081"/>
    <cellStyle name="Input 6 2 2 7 2 2" xfId="42911"/>
    <cellStyle name="Input 6 2 2 7 3" xfId="33267"/>
    <cellStyle name="Input 6 2 2 8" xfId="13035"/>
    <cellStyle name="Input 6 2 2 8 2" xfId="24828"/>
    <cellStyle name="Input 6 2 2 8 2 2" xfId="44654"/>
    <cellStyle name="Input 6 2 2 8 3" xfId="35085"/>
    <cellStyle name="Input 6 2 2 9" xfId="10262"/>
    <cellStyle name="Input 6 2 2 9 2" xfId="22136"/>
    <cellStyle name="Input 6 2 2 9 2 2" xfId="41968"/>
    <cellStyle name="Input 6 2 2 9 3" xfId="32318"/>
    <cellStyle name="Input 6 2 3" xfId="8643"/>
    <cellStyle name="Input 6 2 3 2" xfId="13385"/>
    <cellStyle name="Input 6 2 3 2 2" xfId="25170"/>
    <cellStyle name="Input 6 2 3 2 2 2" xfId="44996"/>
    <cellStyle name="Input 6 2 3 2 3" xfId="35435"/>
    <cellStyle name="Input 6 2 3 3" xfId="14405"/>
    <cellStyle name="Input 6 2 3 3 2" xfId="26177"/>
    <cellStyle name="Input 6 2 3 3 2 2" xfId="46003"/>
    <cellStyle name="Input 6 2 3 3 3" xfId="36455"/>
    <cellStyle name="Input 6 2 3 4" xfId="15365"/>
    <cellStyle name="Input 6 2 3 4 2" xfId="27133"/>
    <cellStyle name="Input 6 2 3 4 2 2" xfId="46959"/>
    <cellStyle name="Input 6 2 3 4 3" xfId="37415"/>
    <cellStyle name="Input 6 2 3 5" xfId="16314"/>
    <cellStyle name="Input 6 2 3 5 2" xfId="28060"/>
    <cellStyle name="Input 6 2 3 5 2 2" xfId="47886"/>
    <cellStyle name="Input 6 2 3 5 3" xfId="38364"/>
    <cellStyle name="Input 6 2 3 6" xfId="17187"/>
    <cellStyle name="Input 6 2 3 6 2" xfId="28933"/>
    <cellStyle name="Input 6 2 3 6 2 2" xfId="48759"/>
    <cellStyle name="Input 6 2 3 6 3" xfId="39237"/>
    <cellStyle name="Input 6 2 3 7" xfId="18052"/>
    <cellStyle name="Input 6 2 3 7 2" xfId="29772"/>
    <cellStyle name="Input 6 2 3 7 2 2" xfId="49598"/>
    <cellStyle name="Input 6 2 3 7 3" xfId="40102"/>
    <cellStyle name="Input 6 2 3 8" xfId="18828"/>
    <cellStyle name="Input 6 2 3 8 2" xfId="40878"/>
    <cellStyle name="Input 6 2 3 9" xfId="31284"/>
    <cellStyle name="Input 6 2 4" xfId="9654"/>
    <cellStyle name="Input 6 2 4 2" xfId="14059"/>
    <cellStyle name="Input 6 2 4 2 2" xfId="25831"/>
    <cellStyle name="Input 6 2 4 2 2 2" xfId="45657"/>
    <cellStyle name="Input 6 2 4 2 3" xfId="36109"/>
    <cellStyle name="Input 6 2 4 3" xfId="15019"/>
    <cellStyle name="Input 6 2 4 3 2" xfId="26789"/>
    <cellStyle name="Input 6 2 4 3 2 2" xfId="46615"/>
    <cellStyle name="Input 6 2 4 3 3" xfId="37069"/>
    <cellStyle name="Input 6 2 4 4" xfId="15971"/>
    <cellStyle name="Input 6 2 4 4 2" xfId="27717"/>
    <cellStyle name="Input 6 2 4 4 2 2" xfId="47543"/>
    <cellStyle name="Input 6 2 4 4 3" xfId="38021"/>
    <cellStyle name="Input 6 2 4 5" xfId="16845"/>
    <cellStyle name="Input 6 2 4 5 2" xfId="28591"/>
    <cellStyle name="Input 6 2 4 5 2 2" xfId="48417"/>
    <cellStyle name="Input 6 2 4 5 3" xfId="38895"/>
    <cellStyle name="Input 6 2 4 6" xfId="17710"/>
    <cellStyle name="Input 6 2 4 6 2" xfId="29430"/>
    <cellStyle name="Input 6 2 4 6 2 2" xfId="49256"/>
    <cellStyle name="Input 6 2 4 6 3" xfId="39760"/>
    <cellStyle name="Input 6 2 4 7" xfId="18486"/>
    <cellStyle name="Input 6 2 4 7 2" xfId="30206"/>
    <cellStyle name="Input 6 2 4 7 2 2" xfId="50032"/>
    <cellStyle name="Input 6 2 4 7 3" xfId="40536"/>
    <cellStyle name="Input 6 2 4 8" xfId="19243"/>
    <cellStyle name="Input 6 2 4 8 2" xfId="41293"/>
    <cellStyle name="Input 6 2 4 9" xfId="31718"/>
    <cellStyle name="Input 6 2 5" xfId="12356"/>
    <cellStyle name="Input 6 2 5 2" xfId="24172"/>
    <cellStyle name="Input 6 2 5 2 2" xfId="43999"/>
    <cellStyle name="Input 6 2 5 3" xfId="34407"/>
    <cellStyle name="Input 6 2 6" xfId="10827"/>
    <cellStyle name="Input 6 2 6 2" xfId="22698"/>
    <cellStyle name="Input 6 2 6 2 2" xfId="42529"/>
    <cellStyle name="Input 6 2 6 3" xfId="32882"/>
    <cellStyle name="Input 6 2 7" xfId="13561"/>
    <cellStyle name="Input 6 2 7 2" xfId="25343"/>
    <cellStyle name="Input 6 2 7 2 2" xfId="45169"/>
    <cellStyle name="Input 6 2 7 3" xfId="35611"/>
    <cellStyle name="Input 6 2 8" xfId="14570"/>
    <cellStyle name="Input 6 2 8 2" xfId="26341"/>
    <cellStyle name="Input 6 2 8 2 2" xfId="46167"/>
    <cellStyle name="Input 6 2 8 3" xfId="36620"/>
    <cellStyle name="Input 6 2 9" xfId="15528"/>
    <cellStyle name="Input 6 2 9 2" xfId="27291"/>
    <cellStyle name="Input 6 2 9 2 2" xfId="47117"/>
    <cellStyle name="Input 6 2 9 3" xfId="37578"/>
    <cellStyle name="Input 6 3" xfId="7171"/>
    <cellStyle name="Input 6 3 10" xfId="17497"/>
    <cellStyle name="Input 6 3 10 2" xfId="29239"/>
    <cellStyle name="Input 6 3 10 2 2" xfId="49065"/>
    <cellStyle name="Input 6 3 10 3" xfId="39547"/>
    <cellStyle name="Input 6 3 11" xfId="30892"/>
    <cellStyle name="Input 6 3 2" xfId="8814"/>
    <cellStyle name="Input 6 3 2 2" xfId="13535"/>
    <cellStyle name="Input 6 3 2 2 2" xfId="25317"/>
    <cellStyle name="Input 6 3 2 2 2 2" xfId="45143"/>
    <cellStyle name="Input 6 3 2 2 3" xfId="35585"/>
    <cellStyle name="Input 6 3 2 3" xfId="14549"/>
    <cellStyle name="Input 6 3 2 3 2" xfId="26320"/>
    <cellStyle name="Input 6 3 2 3 2 2" xfId="46146"/>
    <cellStyle name="Input 6 3 2 3 3" xfId="36599"/>
    <cellStyle name="Input 6 3 2 4" xfId="15507"/>
    <cellStyle name="Input 6 3 2 4 2" xfId="27275"/>
    <cellStyle name="Input 6 3 2 4 2 2" xfId="47101"/>
    <cellStyle name="Input 6 3 2 4 3" xfId="37557"/>
    <cellStyle name="Input 6 3 2 5" xfId="16451"/>
    <cellStyle name="Input 6 3 2 5 2" xfId="28197"/>
    <cellStyle name="Input 6 3 2 5 2 2" xfId="48023"/>
    <cellStyle name="Input 6 3 2 5 3" xfId="38501"/>
    <cellStyle name="Input 6 3 2 6" xfId="17324"/>
    <cellStyle name="Input 6 3 2 6 2" xfId="29070"/>
    <cellStyle name="Input 6 3 2 6 2 2" xfId="48896"/>
    <cellStyle name="Input 6 3 2 6 3" xfId="39374"/>
    <cellStyle name="Input 6 3 2 7" xfId="18189"/>
    <cellStyle name="Input 6 3 2 7 2" xfId="29909"/>
    <cellStyle name="Input 6 3 2 7 2 2" xfId="49735"/>
    <cellStyle name="Input 6 3 2 7 3" xfId="40239"/>
    <cellStyle name="Input 6 3 2 8" xfId="18957"/>
    <cellStyle name="Input 6 3 2 8 2" xfId="41007"/>
    <cellStyle name="Input 6 3 2 9" xfId="31426"/>
    <cellStyle name="Input 6 3 3" xfId="9783"/>
    <cellStyle name="Input 6 3 3 2" xfId="14188"/>
    <cellStyle name="Input 6 3 3 2 2" xfId="25960"/>
    <cellStyle name="Input 6 3 3 2 2 2" xfId="45786"/>
    <cellStyle name="Input 6 3 3 2 3" xfId="36238"/>
    <cellStyle name="Input 6 3 3 3" xfId="15148"/>
    <cellStyle name="Input 6 3 3 3 2" xfId="26918"/>
    <cellStyle name="Input 6 3 3 3 2 2" xfId="46744"/>
    <cellStyle name="Input 6 3 3 3 3" xfId="37198"/>
    <cellStyle name="Input 6 3 3 4" xfId="16100"/>
    <cellStyle name="Input 6 3 3 4 2" xfId="27846"/>
    <cellStyle name="Input 6 3 3 4 2 2" xfId="47672"/>
    <cellStyle name="Input 6 3 3 4 3" xfId="38150"/>
    <cellStyle name="Input 6 3 3 5" xfId="16974"/>
    <cellStyle name="Input 6 3 3 5 2" xfId="28720"/>
    <cellStyle name="Input 6 3 3 5 2 2" xfId="48546"/>
    <cellStyle name="Input 6 3 3 5 3" xfId="39024"/>
    <cellStyle name="Input 6 3 3 6" xfId="17839"/>
    <cellStyle name="Input 6 3 3 6 2" xfId="29559"/>
    <cellStyle name="Input 6 3 3 6 2 2" xfId="49385"/>
    <cellStyle name="Input 6 3 3 6 3" xfId="39889"/>
    <cellStyle name="Input 6 3 3 7" xfId="18615"/>
    <cellStyle name="Input 6 3 3 7 2" xfId="30335"/>
    <cellStyle name="Input 6 3 3 7 2 2" xfId="50161"/>
    <cellStyle name="Input 6 3 3 7 3" xfId="40665"/>
    <cellStyle name="Input 6 3 3 8" xfId="19372"/>
    <cellStyle name="Input 6 3 3 8 2" xfId="41422"/>
    <cellStyle name="Input 6 3 3 9" xfId="31847"/>
    <cellStyle name="Input 6 3 4" xfId="12506"/>
    <cellStyle name="Input 6 3 4 2" xfId="24321"/>
    <cellStyle name="Input 6 3 4 2 2" xfId="44148"/>
    <cellStyle name="Input 6 3 4 3" xfId="34557"/>
    <cellStyle name="Input 6 3 5" xfId="10682"/>
    <cellStyle name="Input 6 3 5 2" xfId="22553"/>
    <cellStyle name="Input 6 3 5 2 2" xfId="42384"/>
    <cellStyle name="Input 6 3 5 3" xfId="32737"/>
    <cellStyle name="Input 6 3 6" xfId="13798"/>
    <cellStyle name="Input 6 3 6 2" xfId="25573"/>
    <cellStyle name="Input 6 3 6 2 2" xfId="45399"/>
    <cellStyle name="Input 6 3 6 3" xfId="35848"/>
    <cellStyle name="Input 6 3 7" xfId="14776"/>
    <cellStyle name="Input 6 3 7 2" xfId="26546"/>
    <cellStyle name="Input 6 3 7 2 2" xfId="46372"/>
    <cellStyle name="Input 6 3 7 3" xfId="36826"/>
    <cellStyle name="Input 6 3 8" xfId="15729"/>
    <cellStyle name="Input 6 3 8 2" xfId="27483"/>
    <cellStyle name="Input 6 3 8 2 2" xfId="47309"/>
    <cellStyle name="Input 6 3 8 3" xfId="37779"/>
    <cellStyle name="Input 6 3 9" xfId="16628"/>
    <cellStyle name="Input 6 3 9 2" xfId="28374"/>
    <cellStyle name="Input 6 3 9 2 2" xfId="48200"/>
    <cellStyle name="Input 6 3 9 3" xfId="38678"/>
    <cellStyle name="Input 6 4" xfId="7996"/>
    <cellStyle name="Input 6 4 2" xfId="13020"/>
    <cellStyle name="Input 6 4 2 2" xfId="24815"/>
    <cellStyle name="Input 6 4 2 2 2" xfId="44642"/>
    <cellStyle name="Input 6 4 2 3" xfId="35071"/>
    <cellStyle name="Input 6 4 3" xfId="10273"/>
    <cellStyle name="Input 6 4 3 2" xfId="22147"/>
    <cellStyle name="Input 6 4 3 2 2" xfId="41978"/>
    <cellStyle name="Input 6 4 3 3" xfId="32328"/>
    <cellStyle name="Input 6 4 4" xfId="12833"/>
    <cellStyle name="Input 6 4 4 2" xfId="24637"/>
    <cellStyle name="Input 6 4 4 2 2" xfId="44464"/>
    <cellStyle name="Input 6 4 4 3" xfId="34884"/>
    <cellStyle name="Input 6 4 5" xfId="10402"/>
    <cellStyle name="Input 6 4 5 2" xfId="22276"/>
    <cellStyle name="Input 6 4 5 2 2" xfId="42107"/>
    <cellStyle name="Input 6 4 5 3" xfId="32457"/>
    <cellStyle name="Input 6 4 6" xfId="13088"/>
    <cellStyle name="Input 6 4 6 2" xfId="24881"/>
    <cellStyle name="Input 6 4 6 2 2" xfId="44707"/>
    <cellStyle name="Input 6 4 6 3" xfId="35138"/>
    <cellStyle name="Input 6 4 7" xfId="10216"/>
    <cellStyle name="Input 6 4 7 2" xfId="22090"/>
    <cellStyle name="Input 6 4 7 2 2" xfId="41922"/>
    <cellStyle name="Input 6 4 7 3" xfId="32272"/>
    <cellStyle name="Input 6 4 8" xfId="12311"/>
    <cellStyle name="Input 6 4 8 2" xfId="34362"/>
    <cellStyle name="Input 6 4 9" xfId="31158"/>
    <cellStyle name="Input 6 5" xfId="7963"/>
    <cellStyle name="Input 6 5 2" xfId="12987"/>
    <cellStyle name="Input 6 5 2 2" xfId="24782"/>
    <cellStyle name="Input 6 5 2 2 2" xfId="44609"/>
    <cellStyle name="Input 6 5 2 3" xfId="35038"/>
    <cellStyle name="Input 6 5 3" xfId="10305"/>
    <cellStyle name="Input 6 5 3 2" xfId="22179"/>
    <cellStyle name="Input 6 5 3 2 2" xfId="42010"/>
    <cellStyle name="Input 6 5 3 3" xfId="32360"/>
    <cellStyle name="Input 6 5 4" xfId="12163"/>
    <cellStyle name="Input 6 5 4 2" xfId="23988"/>
    <cellStyle name="Input 6 5 4 2 2" xfId="43815"/>
    <cellStyle name="Input 6 5 4 3" xfId="34214"/>
    <cellStyle name="Input 6 5 5" xfId="10987"/>
    <cellStyle name="Input 6 5 5 2" xfId="22856"/>
    <cellStyle name="Input 6 5 5 2 2" xfId="42687"/>
    <cellStyle name="Input 6 5 5 3" xfId="33042"/>
    <cellStyle name="Input 6 5 6" xfId="11753"/>
    <cellStyle name="Input 6 5 6 2" xfId="23600"/>
    <cellStyle name="Input 6 5 6 2 2" xfId="43428"/>
    <cellStyle name="Input 6 5 6 3" xfId="33805"/>
    <cellStyle name="Input 6 5 7" xfId="11323"/>
    <cellStyle name="Input 6 5 7 2" xfId="23190"/>
    <cellStyle name="Input 6 5 7 2 2" xfId="43020"/>
    <cellStyle name="Input 6 5 7 3" xfId="33377"/>
    <cellStyle name="Input 6 5 8" xfId="12703"/>
    <cellStyle name="Input 6 5 8 2" xfId="34754"/>
    <cellStyle name="Input 6 5 9" xfId="31125"/>
    <cellStyle name="Input 6 6" xfId="11532"/>
    <cellStyle name="Input 6 6 2" xfId="23393"/>
    <cellStyle name="Input 6 6 2 2" xfId="43222"/>
    <cellStyle name="Input 6 6 3" xfId="33585"/>
    <cellStyle name="Input 6 7" xfId="11497"/>
    <cellStyle name="Input 6 7 2" xfId="23358"/>
    <cellStyle name="Input 6 7 2 2" xfId="43187"/>
    <cellStyle name="Input 6 7 3" xfId="33550"/>
    <cellStyle name="Input 6 8" xfId="11551"/>
    <cellStyle name="Input 6 8 2" xfId="23412"/>
    <cellStyle name="Input 6 8 2 2" xfId="43241"/>
    <cellStyle name="Input 6 8 3" xfId="33604"/>
    <cellStyle name="Input 6 9" xfId="11478"/>
    <cellStyle name="Input 6 9 2" xfId="23339"/>
    <cellStyle name="Input 6 9 2 2" xfId="43168"/>
    <cellStyle name="Input 6 9 3" xfId="33531"/>
    <cellStyle name="Input 7" xfId="5293"/>
    <cellStyle name="Input 7 10" xfId="11571"/>
    <cellStyle name="Input 7 10 2" xfId="23432"/>
    <cellStyle name="Input 7 10 2 2" xfId="43261"/>
    <cellStyle name="Input 7 10 3" xfId="33624"/>
    <cellStyle name="Input 7 11" xfId="11459"/>
    <cellStyle name="Input 7 11 2" xfId="23320"/>
    <cellStyle name="Input 7 11 2 2" xfId="43149"/>
    <cellStyle name="Input 7 11 3" xfId="33512"/>
    <cellStyle name="Input 7 12" xfId="13711"/>
    <cellStyle name="Input 7 12 2" xfId="25493"/>
    <cellStyle name="Input 7 12 2 2" xfId="45319"/>
    <cellStyle name="Input 7 12 3" xfId="35761"/>
    <cellStyle name="Input 7 13" xfId="30593"/>
    <cellStyle name="Input 7 2" xfId="6997"/>
    <cellStyle name="Input 7 2 10" xfId="10905"/>
    <cellStyle name="Input 7 2 10 2" xfId="22776"/>
    <cellStyle name="Input 7 2 10 2 2" xfId="42607"/>
    <cellStyle name="Input 7 2 10 3" xfId="32960"/>
    <cellStyle name="Input 7 2 11" xfId="11820"/>
    <cellStyle name="Input 7 2 11 2" xfId="23662"/>
    <cellStyle name="Input 7 2 11 2 2" xfId="43490"/>
    <cellStyle name="Input 7 2 11 3" xfId="33872"/>
    <cellStyle name="Input 7 2 12" xfId="30749"/>
    <cellStyle name="Input 7 2 2" xfId="7413"/>
    <cellStyle name="Input 7 2 2 10" xfId="12115"/>
    <cellStyle name="Input 7 2 2 10 2" xfId="23941"/>
    <cellStyle name="Input 7 2 2 10 2 2" xfId="43768"/>
    <cellStyle name="Input 7 2 2 10 3" xfId="34166"/>
    <cellStyle name="Input 7 2 2 11" xfId="31013"/>
    <cellStyle name="Input 7 2 2 2" xfId="9056"/>
    <cellStyle name="Input 7 2 2 2 2" xfId="13708"/>
    <cellStyle name="Input 7 2 2 2 2 2" xfId="25490"/>
    <cellStyle name="Input 7 2 2 2 2 2 2" xfId="45316"/>
    <cellStyle name="Input 7 2 2 2 2 3" xfId="35758"/>
    <cellStyle name="Input 7 2 2 2 3" xfId="14712"/>
    <cellStyle name="Input 7 2 2 2 3 2" xfId="26483"/>
    <cellStyle name="Input 7 2 2 2 3 2 2" xfId="46309"/>
    <cellStyle name="Input 7 2 2 2 3 3" xfId="36762"/>
    <cellStyle name="Input 7 2 2 2 4" xfId="15670"/>
    <cellStyle name="Input 7 2 2 2 4 2" xfId="27429"/>
    <cellStyle name="Input 7 2 2 2 4 2 2" xfId="47255"/>
    <cellStyle name="Input 7 2 2 2 4 3" xfId="37720"/>
    <cellStyle name="Input 7 2 2 2 5" xfId="16595"/>
    <cellStyle name="Input 7 2 2 2 5 2" xfId="28341"/>
    <cellStyle name="Input 7 2 2 2 5 2 2" xfId="48167"/>
    <cellStyle name="Input 7 2 2 2 5 3" xfId="38645"/>
    <cellStyle name="Input 7 2 2 2 6" xfId="17466"/>
    <cellStyle name="Input 7 2 2 2 6 2" xfId="29208"/>
    <cellStyle name="Input 7 2 2 2 6 2 2" xfId="49034"/>
    <cellStyle name="Input 7 2 2 2 6 3" xfId="39516"/>
    <cellStyle name="Input 7 2 2 2 7" xfId="18312"/>
    <cellStyle name="Input 7 2 2 2 7 2" xfId="30032"/>
    <cellStyle name="Input 7 2 2 2 7 2 2" xfId="49858"/>
    <cellStyle name="Input 7 2 2 2 7 3" xfId="40362"/>
    <cellStyle name="Input 7 2 2 2 8" xfId="19072"/>
    <cellStyle name="Input 7 2 2 2 8 2" xfId="41122"/>
    <cellStyle name="Input 7 2 2 2 9" xfId="31547"/>
    <cellStyle name="Input 7 2 2 3" xfId="9898"/>
    <cellStyle name="Input 7 2 2 3 2" xfId="14303"/>
    <cellStyle name="Input 7 2 2 3 2 2" xfId="26075"/>
    <cellStyle name="Input 7 2 2 3 2 2 2" xfId="45901"/>
    <cellStyle name="Input 7 2 2 3 2 3" xfId="36353"/>
    <cellStyle name="Input 7 2 2 3 3" xfId="15263"/>
    <cellStyle name="Input 7 2 2 3 3 2" xfId="27033"/>
    <cellStyle name="Input 7 2 2 3 3 2 2" xfId="46859"/>
    <cellStyle name="Input 7 2 2 3 3 3" xfId="37313"/>
    <cellStyle name="Input 7 2 2 3 4" xfId="16215"/>
    <cellStyle name="Input 7 2 2 3 4 2" xfId="27961"/>
    <cellStyle name="Input 7 2 2 3 4 2 2" xfId="47787"/>
    <cellStyle name="Input 7 2 2 3 4 3" xfId="38265"/>
    <cellStyle name="Input 7 2 2 3 5" xfId="17089"/>
    <cellStyle name="Input 7 2 2 3 5 2" xfId="28835"/>
    <cellStyle name="Input 7 2 2 3 5 2 2" xfId="48661"/>
    <cellStyle name="Input 7 2 2 3 5 3" xfId="39139"/>
    <cellStyle name="Input 7 2 2 3 6" xfId="17954"/>
    <cellStyle name="Input 7 2 2 3 6 2" xfId="29674"/>
    <cellStyle name="Input 7 2 2 3 6 2 2" xfId="49500"/>
    <cellStyle name="Input 7 2 2 3 6 3" xfId="40004"/>
    <cellStyle name="Input 7 2 2 3 7" xfId="18730"/>
    <cellStyle name="Input 7 2 2 3 7 2" xfId="30450"/>
    <cellStyle name="Input 7 2 2 3 7 2 2" xfId="50276"/>
    <cellStyle name="Input 7 2 2 3 7 3" xfId="40780"/>
    <cellStyle name="Input 7 2 2 3 8" xfId="19487"/>
    <cellStyle name="Input 7 2 2 3 8 2" xfId="41537"/>
    <cellStyle name="Input 7 2 2 3 9" xfId="31962"/>
    <cellStyle name="Input 7 2 2 4" xfId="12680"/>
    <cellStyle name="Input 7 2 2 4 2" xfId="24493"/>
    <cellStyle name="Input 7 2 2 4 2 2" xfId="44320"/>
    <cellStyle name="Input 7 2 2 4 3" xfId="34731"/>
    <cellStyle name="Input 7 2 2 5" xfId="10519"/>
    <cellStyle name="Input 7 2 2 5 2" xfId="22390"/>
    <cellStyle name="Input 7 2 2 5 2 2" xfId="42221"/>
    <cellStyle name="Input 7 2 2 5 3" xfId="32574"/>
    <cellStyle name="Input 7 2 2 6" xfId="11893"/>
    <cellStyle name="Input 7 2 2 6 2" xfId="23731"/>
    <cellStyle name="Input 7 2 2 6 2 2" xfId="43559"/>
    <cellStyle name="Input 7 2 2 6 3" xfId="33945"/>
    <cellStyle name="Input 7 2 2 7" xfId="11212"/>
    <cellStyle name="Input 7 2 2 7 2" xfId="23080"/>
    <cellStyle name="Input 7 2 2 7 2 2" xfId="42910"/>
    <cellStyle name="Input 7 2 2 7 3" xfId="33266"/>
    <cellStyle name="Input 7 2 2 8" xfId="11612"/>
    <cellStyle name="Input 7 2 2 8 2" xfId="23469"/>
    <cellStyle name="Input 7 2 2 8 2 2" xfId="43298"/>
    <cellStyle name="Input 7 2 2 8 3" xfId="33665"/>
    <cellStyle name="Input 7 2 2 9" xfId="11434"/>
    <cellStyle name="Input 7 2 2 9 2" xfId="23295"/>
    <cellStyle name="Input 7 2 2 9 2 2" xfId="43124"/>
    <cellStyle name="Input 7 2 2 9 3" xfId="33487"/>
    <cellStyle name="Input 7 2 3" xfId="8642"/>
    <cellStyle name="Input 7 2 3 2" xfId="13384"/>
    <cellStyle name="Input 7 2 3 2 2" xfId="25169"/>
    <cellStyle name="Input 7 2 3 2 2 2" xfId="44995"/>
    <cellStyle name="Input 7 2 3 2 3" xfId="35434"/>
    <cellStyle name="Input 7 2 3 3" xfId="14404"/>
    <cellStyle name="Input 7 2 3 3 2" xfId="26176"/>
    <cellStyle name="Input 7 2 3 3 2 2" xfId="46002"/>
    <cellStyle name="Input 7 2 3 3 3" xfId="36454"/>
    <cellStyle name="Input 7 2 3 4" xfId="15364"/>
    <cellStyle name="Input 7 2 3 4 2" xfId="27132"/>
    <cellStyle name="Input 7 2 3 4 2 2" xfId="46958"/>
    <cellStyle name="Input 7 2 3 4 3" xfId="37414"/>
    <cellStyle name="Input 7 2 3 5" xfId="16313"/>
    <cellStyle name="Input 7 2 3 5 2" xfId="28059"/>
    <cellStyle name="Input 7 2 3 5 2 2" xfId="47885"/>
    <cellStyle name="Input 7 2 3 5 3" xfId="38363"/>
    <cellStyle name="Input 7 2 3 6" xfId="17186"/>
    <cellStyle name="Input 7 2 3 6 2" xfId="28932"/>
    <cellStyle name="Input 7 2 3 6 2 2" xfId="48758"/>
    <cellStyle name="Input 7 2 3 6 3" xfId="39236"/>
    <cellStyle name="Input 7 2 3 7" xfId="18051"/>
    <cellStyle name="Input 7 2 3 7 2" xfId="29771"/>
    <cellStyle name="Input 7 2 3 7 2 2" xfId="49597"/>
    <cellStyle name="Input 7 2 3 7 3" xfId="40101"/>
    <cellStyle name="Input 7 2 3 8" xfId="18827"/>
    <cellStyle name="Input 7 2 3 8 2" xfId="40877"/>
    <cellStyle name="Input 7 2 3 9" xfId="31283"/>
    <cellStyle name="Input 7 2 4" xfId="9653"/>
    <cellStyle name="Input 7 2 4 2" xfId="14058"/>
    <cellStyle name="Input 7 2 4 2 2" xfId="25830"/>
    <cellStyle name="Input 7 2 4 2 2 2" xfId="45656"/>
    <cellStyle name="Input 7 2 4 2 3" xfId="36108"/>
    <cellStyle name="Input 7 2 4 3" xfId="15018"/>
    <cellStyle name="Input 7 2 4 3 2" xfId="26788"/>
    <cellStyle name="Input 7 2 4 3 2 2" xfId="46614"/>
    <cellStyle name="Input 7 2 4 3 3" xfId="37068"/>
    <cellStyle name="Input 7 2 4 4" xfId="15970"/>
    <cellStyle name="Input 7 2 4 4 2" xfId="27716"/>
    <cellStyle name="Input 7 2 4 4 2 2" xfId="47542"/>
    <cellStyle name="Input 7 2 4 4 3" xfId="38020"/>
    <cellStyle name="Input 7 2 4 5" xfId="16844"/>
    <cellStyle name="Input 7 2 4 5 2" xfId="28590"/>
    <cellStyle name="Input 7 2 4 5 2 2" xfId="48416"/>
    <cellStyle name="Input 7 2 4 5 3" xfId="38894"/>
    <cellStyle name="Input 7 2 4 6" xfId="17709"/>
    <cellStyle name="Input 7 2 4 6 2" xfId="29429"/>
    <cellStyle name="Input 7 2 4 6 2 2" xfId="49255"/>
    <cellStyle name="Input 7 2 4 6 3" xfId="39759"/>
    <cellStyle name="Input 7 2 4 7" xfId="18485"/>
    <cellStyle name="Input 7 2 4 7 2" xfId="30205"/>
    <cellStyle name="Input 7 2 4 7 2 2" xfId="50031"/>
    <cellStyle name="Input 7 2 4 7 3" xfId="40535"/>
    <cellStyle name="Input 7 2 4 8" xfId="19242"/>
    <cellStyle name="Input 7 2 4 8 2" xfId="41292"/>
    <cellStyle name="Input 7 2 4 9" xfId="31717"/>
    <cellStyle name="Input 7 2 5" xfId="12355"/>
    <cellStyle name="Input 7 2 5 2" xfId="24171"/>
    <cellStyle name="Input 7 2 5 2 2" xfId="43998"/>
    <cellStyle name="Input 7 2 5 3" xfId="34406"/>
    <cellStyle name="Input 7 2 6" xfId="10828"/>
    <cellStyle name="Input 7 2 6 2" xfId="22699"/>
    <cellStyle name="Input 7 2 6 2 2" xfId="42530"/>
    <cellStyle name="Input 7 2 6 3" xfId="32883"/>
    <cellStyle name="Input 7 2 7" xfId="12528"/>
    <cellStyle name="Input 7 2 7 2" xfId="24343"/>
    <cellStyle name="Input 7 2 7 2 2" xfId="44170"/>
    <cellStyle name="Input 7 2 7 3" xfId="34579"/>
    <cellStyle name="Input 7 2 8" xfId="10664"/>
    <cellStyle name="Input 7 2 8 2" xfId="22535"/>
    <cellStyle name="Input 7 2 8 2 2" xfId="42366"/>
    <cellStyle name="Input 7 2 8 3" xfId="32719"/>
    <cellStyle name="Input 7 2 9" xfId="12265"/>
    <cellStyle name="Input 7 2 9 2" xfId="24085"/>
    <cellStyle name="Input 7 2 9 2 2" xfId="43912"/>
    <cellStyle name="Input 7 2 9 3" xfId="34316"/>
    <cellStyle name="Input 7 3" xfId="7172"/>
    <cellStyle name="Input 7 3 10" xfId="12055"/>
    <cellStyle name="Input 7 3 10 2" xfId="23881"/>
    <cellStyle name="Input 7 3 10 2 2" xfId="43709"/>
    <cellStyle name="Input 7 3 10 3" xfId="34107"/>
    <cellStyle name="Input 7 3 11" xfId="30893"/>
    <cellStyle name="Input 7 3 2" xfId="8815"/>
    <cellStyle name="Input 7 3 2 2" xfId="13536"/>
    <cellStyle name="Input 7 3 2 2 2" xfId="25318"/>
    <cellStyle name="Input 7 3 2 2 2 2" xfId="45144"/>
    <cellStyle name="Input 7 3 2 2 3" xfId="35586"/>
    <cellStyle name="Input 7 3 2 3" xfId="14550"/>
    <cellStyle name="Input 7 3 2 3 2" xfId="26321"/>
    <cellStyle name="Input 7 3 2 3 2 2" xfId="46147"/>
    <cellStyle name="Input 7 3 2 3 3" xfId="36600"/>
    <cellStyle name="Input 7 3 2 4" xfId="15508"/>
    <cellStyle name="Input 7 3 2 4 2" xfId="27276"/>
    <cellStyle name="Input 7 3 2 4 2 2" xfId="47102"/>
    <cellStyle name="Input 7 3 2 4 3" xfId="37558"/>
    <cellStyle name="Input 7 3 2 5" xfId="16452"/>
    <cellStyle name="Input 7 3 2 5 2" xfId="28198"/>
    <cellStyle name="Input 7 3 2 5 2 2" xfId="48024"/>
    <cellStyle name="Input 7 3 2 5 3" xfId="38502"/>
    <cellStyle name="Input 7 3 2 6" xfId="17325"/>
    <cellStyle name="Input 7 3 2 6 2" xfId="29071"/>
    <cellStyle name="Input 7 3 2 6 2 2" xfId="48897"/>
    <cellStyle name="Input 7 3 2 6 3" xfId="39375"/>
    <cellStyle name="Input 7 3 2 7" xfId="18190"/>
    <cellStyle name="Input 7 3 2 7 2" xfId="29910"/>
    <cellStyle name="Input 7 3 2 7 2 2" xfId="49736"/>
    <cellStyle name="Input 7 3 2 7 3" xfId="40240"/>
    <cellStyle name="Input 7 3 2 8" xfId="18958"/>
    <cellStyle name="Input 7 3 2 8 2" xfId="41008"/>
    <cellStyle name="Input 7 3 2 9" xfId="31427"/>
    <cellStyle name="Input 7 3 3" xfId="9784"/>
    <cellStyle name="Input 7 3 3 2" xfId="14189"/>
    <cellStyle name="Input 7 3 3 2 2" xfId="25961"/>
    <cellStyle name="Input 7 3 3 2 2 2" xfId="45787"/>
    <cellStyle name="Input 7 3 3 2 3" xfId="36239"/>
    <cellStyle name="Input 7 3 3 3" xfId="15149"/>
    <cellStyle name="Input 7 3 3 3 2" xfId="26919"/>
    <cellStyle name="Input 7 3 3 3 2 2" xfId="46745"/>
    <cellStyle name="Input 7 3 3 3 3" xfId="37199"/>
    <cellStyle name="Input 7 3 3 4" xfId="16101"/>
    <cellStyle name="Input 7 3 3 4 2" xfId="27847"/>
    <cellStyle name="Input 7 3 3 4 2 2" xfId="47673"/>
    <cellStyle name="Input 7 3 3 4 3" xfId="38151"/>
    <cellStyle name="Input 7 3 3 5" xfId="16975"/>
    <cellStyle name="Input 7 3 3 5 2" xfId="28721"/>
    <cellStyle name="Input 7 3 3 5 2 2" xfId="48547"/>
    <cellStyle name="Input 7 3 3 5 3" xfId="39025"/>
    <cellStyle name="Input 7 3 3 6" xfId="17840"/>
    <cellStyle name="Input 7 3 3 6 2" xfId="29560"/>
    <cellStyle name="Input 7 3 3 6 2 2" xfId="49386"/>
    <cellStyle name="Input 7 3 3 6 3" xfId="39890"/>
    <cellStyle name="Input 7 3 3 7" xfId="18616"/>
    <cellStyle name="Input 7 3 3 7 2" xfId="30336"/>
    <cellStyle name="Input 7 3 3 7 2 2" xfId="50162"/>
    <cellStyle name="Input 7 3 3 7 3" xfId="40666"/>
    <cellStyle name="Input 7 3 3 8" xfId="19373"/>
    <cellStyle name="Input 7 3 3 8 2" xfId="41423"/>
    <cellStyle name="Input 7 3 3 9" xfId="31848"/>
    <cellStyle name="Input 7 3 4" xfId="12507"/>
    <cellStyle name="Input 7 3 4 2" xfId="24322"/>
    <cellStyle name="Input 7 3 4 2 2" xfId="44149"/>
    <cellStyle name="Input 7 3 4 3" xfId="34558"/>
    <cellStyle name="Input 7 3 5" xfId="10681"/>
    <cellStyle name="Input 7 3 5 2" xfId="22552"/>
    <cellStyle name="Input 7 3 5 2 2" xfId="42383"/>
    <cellStyle name="Input 7 3 5 3" xfId="32736"/>
    <cellStyle name="Input 7 3 6" xfId="13293"/>
    <cellStyle name="Input 7 3 6 2" xfId="25081"/>
    <cellStyle name="Input 7 3 6 2 2" xfId="44907"/>
    <cellStyle name="Input 7 3 6 3" xfId="35343"/>
    <cellStyle name="Input 7 3 7" xfId="10052"/>
    <cellStyle name="Input 7 3 7 2" xfId="21927"/>
    <cellStyle name="Input 7 3 7 2 2" xfId="41759"/>
    <cellStyle name="Input 7 3 7 3" xfId="32108"/>
    <cellStyle name="Input 7 3 8" xfId="13359"/>
    <cellStyle name="Input 7 3 8 2" xfId="25144"/>
    <cellStyle name="Input 7 3 8 2 2" xfId="44970"/>
    <cellStyle name="Input 7 3 8 3" xfId="35409"/>
    <cellStyle name="Input 7 3 9" xfId="10001"/>
    <cellStyle name="Input 7 3 9 2" xfId="21876"/>
    <cellStyle name="Input 7 3 9 2 2" xfId="41708"/>
    <cellStyle name="Input 7 3 9 3" xfId="32057"/>
    <cellStyle name="Input 7 4" xfId="7997"/>
    <cellStyle name="Input 7 4 2" xfId="13021"/>
    <cellStyle name="Input 7 4 2 2" xfId="24816"/>
    <cellStyle name="Input 7 4 2 2 2" xfId="44643"/>
    <cellStyle name="Input 7 4 2 3" xfId="35072"/>
    <cellStyle name="Input 7 4 3" xfId="10272"/>
    <cellStyle name="Input 7 4 3 2" xfId="22146"/>
    <cellStyle name="Input 7 4 3 2 2" xfId="41977"/>
    <cellStyle name="Input 7 4 3 3" xfId="32327"/>
    <cellStyle name="Input 7 4 4" xfId="13853"/>
    <cellStyle name="Input 7 4 4 2" xfId="25628"/>
    <cellStyle name="Input 7 4 4 2 2" xfId="45454"/>
    <cellStyle name="Input 7 4 4 3" xfId="35903"/>
    <cellStyle name="Input 7 4 5" xfId="14821"/>
    <cellStyle name="Input 7 4 5 2" xfId="26591"/>
    <cellStyle name="Input 7 4 5 2 2" xfId="46417"/>
    <cellStyle name="Input 7 4 5 3" xfId="36871"/>
    <cellStyle name="Input 7 4 6" xfId="15773"/>
    <cellStyle name="Input 7 4 6 2" xfId="27523"/>
    <cellStyle name="Input 7 4 6 2 2" xfId="47349"/>
    <cellStyle name="Input 7 4 6 3" xfId="37823"/>
    <cellStyle name="Input 7 4 7" xfId="16658"/>
    <cellStyle name="Input 7 4 7 2" xfId="28404"/>
    <cellStyle name="Input 7 4 7 2 2" xfId="48230"/>
    <cellStyle name="Input 7 4 7 3" xfId="38708"/>
    <cellStyle name="Input 7 4 8" xfId="17526"/>
    <cellStyle name="Input 7 4 8 2" xfId="39576"/>
    <cellStyle name="Input 7 4 9" xfId="31159"/>
    <cellStyle name="Input 7 5" xfId="7962"/>
    <cellStyle name="Input 7 5 2" xfId="12986"/>
    <cellStyle name="Input 7 5 2 2" xfId="24781"/>
    <cellStyle name="Input 7 5 2 2 2" xfId="44608"/>
    <cellStyle name="Input 7 5 2 3" xfId="35037"/>
    <cellStyle name="Input 7 5 3" xfId="10306"/>
    <cellStyle name="Input 7 5 3 2" xfId="22180"/>
    <cellStyle name="Input 7 5 3 2 2" xfId="42011"/>
    <cellStyle name="Input 7 5 3 3" xfId="32361"/>
    <cellStyle name="Input 7 5 4" xfId="11957"/>
    <cellStyle name="Input 7 5 4 2" xfId="23785"/>
    <cellStyle name="Input 7 5 4 2 2" xfId="43613"/>
    <cellStyle name="Input 7 5 4 3" xfId="34009"/>
    <cellStyle name="Input 7 5 5" xfId="11165"/>
    <cellStyle name="Input 7 5 5 2" xfId="23033"/>
    <cellStyle name="Input 7 5 5 2 2" xfId="42863"/>
    <cellStyle name="Input 7 5 5 3" xfId="33219"/>
    <cellStyle name="Input 7 5 6" xfId="12128"/>
    <cellStyle name="Input 7 5 6 2" xfId="23953"/>
    <cellStyle name="Input 7 5 6 2 2" xfId="43780"/>
    <cellStyle name="Input 7 5 6 3" xfId="34179"/>
    <cellStyle name="Input 7 5 7" xfId="11016"/>
    <cellStyle name="Input 7 5 7 2" xfId="22885"/>
    <cellStyle name="Input 7 5 7 2 2" xfId="42716"/>
    <cellStyle name="Input 7 5 7 3" xfId="33071"/>
    <cellStyle name="Input 7 5 8" xfId="11724"/>
    <cellStyle name="Input 7 5 8 2" xfId="33776"/>
    <cellStyle name="Input 7 5 9" xfId="31124"/>
    <cellStyle name="Input 7 6" xfId="11533"/>
    <cellStyle name="Input 7 6 2" xfId="23394"/>
    <cellStyle name="Input 7 6 2 2" xfId="43223"/>
    <cellStyle name="Input 7 6 3" xfId="33586"/>
    <cellStyle name="Input 7 7" xfId="11496"/>
    <cellStyle name="Input 7 7 2" xfId="23357"/>
    <cellStyle name="Input 7 7 2 2" xfId="43186"/>
    <cellStyle name="Input 7 7 3" xfId="33549"/>
    <cellStyle name="Input 7 8" xfId="11552"/>
    <cellStyle name="Input 7 8 2" xfId="23413"/>
    <cellStyle name="Input 7 8 2 2" xfId="43242"/>
    <cellStyle name="Input 7 8 3" xfId="33605"/>
    <cellStyle name="Input 7 9" xfId="11477"/>
    <cellStyle name="Input 7 9 2" xfId="23338"/>
    <cellStyle name="Input 7 9 2 2" xfId="43167"/>
    <cellStyle name="Input 7 9 3" xfId="33530"/>
    <cellStyle name="Input 8" xfId="5294"/>
    <cellStyle name="Input 8 10" xfId="11572"/>
    <cellStyle name="Input 8 10 2" xfId="23433"/>
    <cellStyle name="Input 8 10 2 2" xfId="43262"/>
    <cellStyle name="Input 8 10 3" xfId="33625"/>
    <cellStyle name="Input 8 11" xfId="11458"/>
    <cellStyle name="Input 8 11 2" xfId="23319"/>
    <cellStyle name="Input 8 11 2 2" xfId="43148"/>
    <cellStyle name="Input 8 11 3" xfId="33511"/>
    <cellStyle name="Input 8 12" xfId="13234"/>
    <cellStyle name="Input 8 12 2" xfId="25025"/>
    <cellStyle name="Input 8 12 2 2" xfId="44851"/>
    <cellStyle name="Input 8 12 3" xfId="35284"/>
    <cellStyle name="Input 8 13" xfId="30594"/>
    <cellStyle name="Input 8 2" xfId="6996"/>
    <cellStyle name="Input 8 2 10" xfId="10384"/>
    <cellStyle name="Input 8 2 10 2" xfId="22258"/>
    <cellStyle name="Input 8 2 10 2 2" xfId="42089"/>
    <cellStyle name="Input 8 2 10 3" xfId="32439"/>
    <cellStyle name="Input 8 2 11" xfId="13840"/>
    <cellStyle name="Input 8 2 11 2" xfId="25615"/>
    <cellStyle name="Input 8 2 11 2 2" xfId="45441"/>
    <cellStyle name="Input 8 2 11 3" xfId="35890"/>
    <cellStyle name="Input 8 2 12" xfId="30748"/>
    <cellStyle name="Input 8 2 2" xfId="7414"/>
    <cellStyle name="Input 8 2 2 10" xfId="11903"/>
    <cellStyle name="Input 8 2 2 10 2" xfId="23736"/>
    <cellStyle name="Input 8 2 2 10 2 2" xfId="43564"/>
    <cellStyle name="Input 8 2 2 10 3" xfId="33955"/>
    <cellStyle name="Input 8 2 2 11" xfId="31014"/>
    <cellStyle name="Input 8 2 2 2" xfId="9057"/>
    <cellStyle name="Input 8 2 2 2 2" xfId="13709"/>
    <cellStyle name="Input 8 2 2 2 2 2" xfId="25491"/>
    <cellStyle name="Input 8 2 2 2 2 2 2" xfId="45317"/>
    <cellStyle name="Input 8 2 2 2 2 3" xfId="35759"/>
    <cellStyle name="Input 8 2 2 2 3" xfId="14713"/>
    <cellStyle name="Input 8 2 2 2 3 2" xfId="26484"/>
    <cellStyle name="Input 8 2 2 2 3 2 2" xfId="46310"/>
    <cellStyle name="Input 8 2 2 2 3 3" xfId="36763"/>
    <cellStyle name="Input 8 2 2 2 4" xfId="15671"/>
    <cellStyle name="Input 8 2 2 2 4 2" xfId="27430"/>
    <cellStyle name="Input 8 2 2 2 4 2 2" xfId="47256"/>
    <cellStyle name="Input 8 2 2 2 4 3" xfId="37721"/>
    <cellStyle name="Input 8 2 2 2 5" xfId="16596"/>
    <cellStyle name="Input 8 2 2 2 5 2" xfId="28342"/>
    <cellStyle name="Input 8 2 2 2 5 2 2" xfId="48168"/>
    <cellStyle name="Input 8 2 2 2 5 3" xfId="38646"/>
    <cellStyle name="Input 8 2 2 2 6" xfId="17467"/>
    <cellStyle name="Input 8 2 2 2 6 2" xfId="29209"/>
    <cellStyle name="Input 8 2 2 2 6 2 2" xfId="49035"/>
    <cellStyle name="Input 8 2 2 2 6 3" xfId="39517"/>
    <cellStyle name="Input 8 2 2 2 7" xfId="18313"/>
    <cellStyle name="Input 8 2 2 2 7 2" xfId="30033"/>
    <cellStyle name="Input 8 2 2 2 7 2 2" xfId="49859"/>
    <cellStyle name="Input 8 2 2 2 7 3" xfId="40363"/>
    <cellStyle name="Input 8 2 2 2 8" xfId="19073"/>
    <cellStyle name="Input 8 2 2 2 8 2" xfId="41123"/>
    <cellStyle name="Input 8 2 2 2 9" xfId="31548"/>
    <cellStyle name="Input 8 2 2 3" xfId="9899"/>
    <cellStyle name="Input 8 2 2 3 2" xfId="14304"/>
    <cellStyle name="Input 8 2 2 3 2 2" xfId="26076"/>
    <cellStyle name="Input 8 2 2 3 2 2 2" xfId="45902"/>
    <cellStyle name="Input 8 2 2 3 2 3" xfId="36354"/>
    <cellStyle name="Input 8 2 2 3 3" xfId="15264"/>
    <cellStyle name="Input 8 2 2 3 3 2" xfId="27034"/>
    <cellStyle name="Input 8 2 2 3 3 2 2" xfId="46860"/>
    <cellStyle name="Input 8 2 2 3 3 3" xfId="37314"/>
    <cellStyle name="Input 8 2 2 3 4" xfId="16216"/>
    <cellStyle name="Input 8 2 2 3 4 2" xfId="27962"/>
    <cellStyle name="Input 8 2 2 3 4 2 2" xfId="47788"/>
    <cellStyle name="Input 8 2 2 3 4 3" xfId="38266"/>
    <cellStyle name="Input 8 2 2 3 5" xfId="17090"/>
    <cellStyle name="Input 8 2 2 3 5 2" xfId="28836"/>
    <cellStyle name="Input 8 2 2 3 5 2 2" xfId="48662"/>
    <cellStyle name="Input 8 2 2 3 5 3" xfId="39140"/>
    <cellStyle name="Input 8 2 2 3 6" xfId="17955"/>
    <cellStyle name="Input 8 2 2 3 6 2" xfId="29675"/>
    <cellStyle name="Input 8 2 2 3 6 2 2" xfId="49501"/>
    <cellStyle name="Input 8 2 2 3 6 3" xfId="40005"/>
    <cellStyle name="Input 8 2 2 3 7" xfId="18731"/>
    <cellStyle name="Input 8 2 2 3 7 2" xfId="30451"/>
    <cellStyle name="Input 8 2 2 3 7 2 2" xfId="50277"/>
    <cellStyle name="Input 8 2 2 3 7 3" xfId="40781"/>
    <cellStyle name="Input 8 2 2 3 8" xfId="19488"/>
    <cellStyle name="Input 8 2 2 3 8 2" xfId="41538"/>
    <cellStyle name="Input 8 2 2 3 9" xfId="31963"/>
    <cellStyle name="Input 8 2 2 4" xfId="12681"/>
    <cellStyle name="Input 8 2 2 4 2" xfId="24494"/>
    <cellStyle name="Input 8 2 2 4 2 2" xfId="44321"/>
    <cellStyle name="Input 8 2 2 4 3" xfId="34732"/>
    <cellStyle name="Input 8 2 2 5" xfId="10518"/>
    <cellStyle name="Input 8 2 2 5 2" xfId="22389"/>
    <cellStyle name="Input 8 2 2 5 2 2" xfId="42220"/>
    <cellStyle name="Input 8 2 2 5 3" xfId="32573"/>
    <cellStyle name="Input 8 2 2 6" xfId="12278"/>
    <cellStyle name="Input 8 2 2 6 2" xfId="24098"/>
    <cellStyle name="Input 8 2 2 6 2 2" xfId="43925"/>
    <cellStyle name="Input 8 2 2 6 3" xfId="34329"/>
    <cellStyle name="Input 8 2 2 7" xfId="10892"/>
    <cellStyle name="Input 8 2 2 7 2" xfId="22763"/>
    <cellStyle name="Input 8 2 2 7 2 2" xfId="42594"/>
    <cellStyle name="Input 8 2 2 7 3" xfId="32947"/>
    <cellStyle name="Input 8 2 2 8" xfId="12741"/>
    <cellStyle name="Input 8 2 2 8 2" xfId="24550"/>
    <cellStyle name="Input 8 2 2 8 2 2" xfId="44377"/>
    <cellStyle name="Input 8 2 2 8 3" xfId="34792"/>
    <cellStyle name="Input 8 2 2 9" xfId="10478"/>
    <cellStyle name="Input 8 2 2 9 2" xfId="22352"/>
    <cellStyle name="Input 8 2 2 9 2 2" xfId="42183"/>
    <cellStyle name="Input 8 2 2 9 3" xfId="32533"/>
    <cellStyle name="Input 8 2 3" xfId="8641"/>
    <cellStyle name="Input 8 2 3 2" xfId="13383"/>
    <cellStyle name="Input 8 2 3 2 2" xfId="25168"/>
    <cellStyle name="Input 8 2 3 2 2 2" xfId="44994"/>
    <cellStyle name="Input 8 2 3 2 3" xfId="35433"/>
    <cellStyle name="Input 8 2 3 3" xfId="14403"/>
    <cellStyle name="Input 8 2 3 3 2" xfId="26175"/>
    <cellStyle name="Input 8 2 3 3 2 2" xfId="46001"/>
    <cellStyle name="Input 8 2 3 3 3" xfId="36453"/>
    <cellStyle name="Input 8 2 3 4" xfId="15363"/>
    <cellStyle name="Input 8 2 3 4 2" xfId="27131"/>
    <cellStyle name="Input 8 2 3 4 2 2" xfId="46957"/>
    <cellStyle name="Input 8 2 3 4 3" xfId="37413"/>
    <cellStyle name="Input 8 2 3 5" xfId="16312"/>
    <cellStyle name="Input 8 2 3 5 2" xfId="28058"/>
    <cellStyle name="Input 8 2 3 5 2 2" xfId="47884"/>
    <cellStyle name="Input 8 2 3 5 3" xfId="38362"/>
    <cellStyle name="Input 8 2 3 6" xfId="17185"/>
    <cellStyle name="Input 8 2 3 6 2" xfId="28931"/>
    <cellStyle name="Input 8 2 3 6 2 2" xfId="48757"/>
    <cellStyle name="Input 8 2 3 6 3" xfId="39235"/>
    <cellStyle name="Input 8 2 3 7" xfId="18050"/>
    <cellStyle name="Input 8 2 3 7 2" xfId="29770"/>
    <cellStyle name="Input 8 2 3 7 2 2" xfId="49596"/>
    <cellStyle name="Input 8 2 3 7 3" xfId="40100"/>
    <cellStyle name="Input 8 2 3 8" xfId="18826"/>
    <cellStyle name="Input 8 2 3 8 2" xfId="40876"/>
    <cellStyle name="Input 8 2 3 9" xfId="31282"/>
    <cellStyle name="Input 8 2 4" xfId="9652"/>
    <cellStyle name="Input 8 2 4 2" xfId="14057"/>
    <cellStyle name="Input 8 2 4 2 2" xfId="25829"/>
    <cellStyle name="Input 8 2 4 2 2 2" xfId="45655"/>
    <cellStyle name="Input 8 2 4 2 3" xfId="36107"/>
    <cellStyle name="Input 8 2 4 3" xfId="15017"/>
    <cellStyle name="Input 8 2 4 3 2" xfId="26787"/>
    <cellStyle name="Input 8 2 4 3 2 2" xfId="46613"/>
    <cellStyle name="Input 8 2 4 3 3" xfId="37067"/>
    <cellStyle name="Input 8 2 4 4" xfId="15969"/>
    <cellStyle name="Input 8 2 4 4 2" xfId="27715"/>
    <cellStyle name="Input 8 2 4 4 2 2" xfId="47541"/>
    <cellStyle name="Input 8 2 4 4 3" xfId="38019"/>
    <cellStyle name="Input 8 2 4 5" xfId="16843"/>
    <cellStyle name="Input 8 2 4 5 2" xfId="28589"/>
    <cellStyle name="Input 8 2 4 5 2 2" xfId="48415"/>
    <cellStyle name="Input 8 2 4 5 3" xfId="38893"/>
    <cellStyle name="Input 8 2 4 6" xfId="17708"/>
    <cellStyle name="Input 8 2 4 6 2" xfId="29428"/>
    <cellStyle name="Input 8 2 4 6 2 2" xfId="49254"/>
    <cellStyle name="Input 8 2 4 6 3" xfId="39758"/>
    <cellStyle name="Input 8 2 4 7" xfId="18484"/>
    <cellStyle name="Input 8 2 4 7 2" xfId="30204"/>
    <cellStyle name="Input 8 2 4 7 2 2" xfId="50030"/>
    <cellStyle name="Input 8 2 4 7 3" xfId="40534"/>
    <cellStyle name="Input 8 2 4 8" xfId="19241"/>
    <cellStyle name="Input 8 2 4 8 2" xfId="41291"/>
    <cellStyle name="Input 8 2 4 9" xfId="31716"/>
    <cellStyle name="Input 8 2 5" xfId="12354"/>
    <cellStyle name="Input 8 2 5 2" xfId="24170"/>
    <cellStyle name="Input 8 2 5 2 2" xfId="43997"/>
    <cellStyle name="Input 8 2 5 3" xfId="34405"/>
    <cellStyle name="Input 8 2 6" xfId="10829"/>
    <cellStyle name="Input 8 2 6 2" xfId="22700"/>
    <cellStyle name="Input 8 2 6 2 2" xfId="42531"/>
    <cellStyle name="Input 8 2 6 3" xfId="32884"/>
    <cellStyle name="Input 8 2 7" xfId="13193"/>
    <cellStyle name="Input 8 2 7 2" xfId="24984"/>
    <cellStyle name="Input 8 2 7 2 2" xfId="44810"/>
    <cellStyle name="Input 8 2 7 3" xfId="35243"/>
    <cellStyle name="Input 8 2 8" xfId="10125"/>
    <cellStyle name="Input 8 2 8 2" xfId="22000"/>
    <cellStyle name="Input 8 2 8 2 2" xfId="41832"/>
    <cellStyle name="Input 8 2 8 3" xfId="32181"/>
    <cellStyle name="Input 8 2 9" xfId="12857"/>
    <cellStyle name="Input 8 2 9 2" xfId="24658"/>
    <cellStyle name="Input 8 2 9 2 2" xfId="44485"/>
    <cellStyle name="Input 8 2 9 3" xfId="34908"/>
    <cellStyle name="Input 8 3" xfId="7173"/>
    <cellStyle name="Input 8 3 10" xfId="13229"/>
    <cellStyle name="Input 8 3 10 2" xfId="25020"/>
    <cellStyle name="Input 8 3 10 2 2" xfId="44846"/>
    <cellStyle name="Input 8 3 10 3" xfId="35279"/>
    <cellStyle name="Input 8 3 11" xfId="30894"/>
    <cellStyle name="Input 8 3 2" xfId="8816"/>
    <cellStyle name="Input 8 3 2 2" xfId="13537"/>
    <cellStyle name="Input 8 3 2 2 2" xfId="25319"/>
    <cellStyle name="Input 8 3 2 2 2 2" xfId="45145"/>
    <cellStyle name="Input 8 3 2 2 3" xfId="35587"/>
    <cellStyle name="Input 8 3 2 3" xfId="14551"/>
    <cellStyle name="Input 8 3 2 3 2" xfId="26322"/>
    <cellStyle name="Input 8 3 2 3 2 2" xfId="46148"/>
    <cellStyle name="Input 8 3 2 3 3" xfId="36601"/>
    <cellStyle name="Input 8 3 2 4" xfId="15509"/>
    <cellStyle name="Input 8 3 2 4 2" xfId="27277"/>
    <cellStyle name="Input 8 3 2 4 2 2" xfId="47103"/>
    <cellStyle name="Input 8 3 2 4 3" xfId="37559"/>
    <cellStyle name="Input 8 3 2 5" xfId="16453"/>
    <cellStyle name="Input 8 3 2 5 2" xfId="28199"/>
    <cellStyle name="Input 8 3 2 5 2 2" xfId="48025"/>
    <cellStyle name="Input 8 3 2 5 3" xfId="38503"/>
    <cellStyle name="Input 8 3 2 6" xfId="17326"/>
    <cellStyle name="Input 8 3 2 6 2" xfId="29072"/>
    <cellStyle name="Input 8 3 2 6 2 2" xfId="48898"/>
    <cellStyle name="Input 8 3 2 6 3" xfId="39376"/>
    <cellStyle name="Input 8 3 2 7" xfId="18191"/>
    <cellStyle name="Input 8 3 2 7 2" xfId="29911"/>
    <cellStyle name="Input 8 3 2 7 2 2" xfId="49737"/>
    <cellStyle name="Input 8 3 2 7 3" xfId="40241"/>
    <cellStyle name="Input 8 3 2 8" xfId="18959"/>
    <cellStyle name="Input 8 3 2 8 2" xfId="41009"/>
    <cellStyle name="Input 8 3 2 9" xfId="31428"/>
    <cellStyle name="Input 8 3 3" xfId="9785"/>
    <cellStyle name="Input 8 3 3 2" xfId="14190"/>
    <cellStyle name="Input 8 3 3 2 2" xfId="25962"/>
    <cellStyle name="Input 8 3 3 2 2 2" xfId="45788"/>
    <cellStyle name="Input 8 3 3 2 3" xfId="36240"/>
    <cellStyle name="Input 8 3 3 3" xfId="15150"/>
    <cellStyle name="Input 8 3 3 3 2" xfId="26920"/>
    <cellStyle name="Input 8 3 3 3 2 2" xfId="46746"/>
    <cellStyle name="Input 8 3 3 3 3" xfId="37200"/>
    <cellStyle name="Input 8 3 3 4" xfId="16102"/>
    <cellStyle name="Input 8 3 3 4 2" xfId="27848"/>
    <cellStyle name="Input 8 3 3 4 2 2" xfId="47674"/>
    <cellStyle name="Input 8 3 3 4 3" xfId="38152"/>
    <cellStyle name="Input 8 3 3 5" xfId="16976"/>
    <cellStyle name="Input 8 3 3 5 2" xfId="28722"/>
    <cellStyle name="Input 8 3 3 5 2 2" xfId="48548"/>
    <cellStyle name="Input 8 3 3 5 3" xfId="39026"/>
    <cellStyle name="Input 8 3 3 6" xfId="17841"/>
    <cellStyle name="Input 8 3 3 6 2" xfId="29561"/>
    <cellStyle name="Input 8 3 3 6 2 2" xfId="49387"/>
    <cellStyle name="Input 8 3 3 6 3" xfId="39891"/>
    <cellStyle name="Input 8 3 3 7" xfId="18617"/>
    <cellStyle name="Input 8 3 3 7 2" xfId="30337"/>
    <cellStyle name="Input 8 3 3 7 2 2" xfId="50163"/>
    <cellStyle name="Input 8 3 3 7 3" xfId="40667"/>
    <cellStyle name="Input 8 3 3 8" xfId="19374"/>
    <cellStyle name="Input 8 3 3 8 2" xfId="41424"/>
    <cellStyle name="Input 8 3 3 9" xfId="31849"/>
    <cellStyle name="Input 8 3 4" xfId="12508"/>
    <cellStyle name="Input 8 3 4 2" xfId="24323"/>
    <cellStyle name="Input 8 3 4 2 2" xfId="44150"/>
    <cellStyle name="Input 8 3 4 3" xfId="34559"/>
    <cellStyle name="Input 8 3 5" xfId="10680"/>
    <cellStyle name="Input 8 3 5 2" xfId="22551"/>
    <cellStyle name="Input 8 3 5 2 2" xfId="42382"/>
    <cellStyle name="Input 8 3 5 3" xfId="32735"/>
    <cellStyle name="Input 8 3 6" xfId="12263"/>
    <cellStyle name="Input 8 3 6 2" xfId="24083"/>
    <cellStyle name="Input 8 3 6 2 2" xfId="43910"/>
    <cellStyle name="Input 8 3 6 3" xfId="34314"/>
    <cellStyle name="Input 8 3 7" xfId="10907"/>
    <cellStyle name="Input 8 3 7 2" xfId="22778"/>
    <cellStyle name="Input 8 3 7 2 2" xfId="42609"/>
    <cellStyle name="Input 8 3 7 3" xfId="32962"/>
    <cellStyle name="Input 8 3 8" xfId="12738"/>
    <cellStyle name="Input 8 3 8 2" xfId="24547"/>
    <cellStyle name="Input 8 3 8 2 2" xfId="44374"/>
    <cellStyle name="Input 8 3 8 3" xfId="34789"/>
    <cellStyle name="Input 8 3 9" xfId="10481"/>
    <cellStyle name="Input 8 3 9 2" xfId="22355"/>
    <cellStyle name="Input 8 3 9 2 2" xfId="42186"/>
    <cellStyle name="Input 8 3 9 3" xfId="32536"/>
    <cellStyle name="Input 8 4" xfId="7998"/>
    <cellStyle name="Input 8 4 2" xfId="13022"/>
    <cellStyle name="Input 8 4 2 2" xfId="24817"/>
    <cellStyle name="Input 8 4 2 2 2" xfId="44644"/>
    <cellStyle name="Input 8 4 2 3" xfId="35073"/>
    <cellStyle name="Input 8 4 3" xfId="10271"/>
    <cellStyle name="Input 8 4 3 2" xfId="22145"/>
    <cellStyle name="Input 8 4 3 2 2" xfId="41976"/>
    <cellStyle name="Input 8 4 3 3" xfId="32326"/>
    <cellStyle name="Input 8 4 4" xfId="13328"/>
    <cellStyle name="Input 8 4 4 2" xfId="25115"/>
    <cellStyle name="Input 8 4 4 2 2" xfId="44941"/>
    <cellStyle name="Input 8 4 4 3" xfId="35378"/>
    <cellStyle name="Input 8 4 5" xfId="10025"/>
    <cellStyle name="Input 8 4 5 2" xfId="21900"/>
    <cellStyle name="Input 8 4 5 2 2" xfId="41732"/>
    <cellStyle name="Input 8 4 5 3" xfId="32081"/>
    <cellStyle name="Input 8 4 6" xfId="12332"/>
    <cellStyle name="Input 8 4 6 2" xfId="24148"/>
    <cellStyle name="Input 8 4 6 2 2" xfId="43975"/>
    <cellStyle name="Input 8 4 6 3" xfId="34383"/>
    <cellStyle name="Input 8 4 7" xfId="10851"/>
    <cellStyle name="Input 8 4 7 2" xfId="22722"/>
    <cellStyle name="Input 8 4 7 2 2" xfId="42553"/>
    <cellStyle name="Input 8 4 7 3" xfId="32906"/>
    <cellStyle name="Input 8 4 8" xfId="11830"/>
    <cellStyle name="Input 8 4 8 2" xfId="33882"/>
    <cellStyle name="Input 8 4 9" xfId="31160"/>
    <cellStyle name="Input 8 5" xfId="7961"/>
    <cellStyle name="Input 8 5 2" xfId="12985"/>
    <cellStyle name="Input 8 5 2 2" xfId="24780"/>
    <cellStyle name="Input 8 5 2 2 2" xfId="44607"/>
    <cellStyle name="Input 8 5 2 3" xfId="35036"/>
    <cellStyle name="Input 8 5 3" xfId="10307"/>
    <cellStyle name="Input 8 5 3 2" xfId="22181"/>
    <cellStyle name="Input 8 5 3 2 2" xfId="42012"/>
    <cellStyle name="Input 8 5 3 3" xfId="32362"/>
    <cellStyle name="Input 8 5 4" xfId="12186"/>
    <cellStyle name="Input 8 5 4 2" xfId="24010"/>
    <cellStyle name="Input 8 5 4 2 2" xfId="43837"/>
    <cellStyle name="Input 8 5 4 3" xfId="34237"/>
    <cellStyle name="Input 8 5 5" xfId="10966"/>
    <cellStyle name="Input 8 5 5 2" xfId="22836"/>
    <cellStyle name="Input 8 5 5 2 2" xfId="42667"/>
    <cellStyle name="Input 8 5 5 3" xfId="33021"/>
    <cellStyle name="Input 8 5 6" xfId="11771"/>
    <cellStyle name="Input 8 5 6 2" xfId="23618"/>
    <cellStyle name="Input 8 5 6 2 2" xfId="43446"/>
    <cellStyle name="Input 8 5 6 3" xfId="33823"/>
    <cellStyle name="Input 8 5 7" xfId="11306"/>
    <cellStyle name="Input 8 5 7 2" xfId="23174"/>
    <cellStyle name="Input 8 5 7 2 2" xfId="43004"/>
    <cellStyle name="Input 8 5 7 3" xfId="33360"/>
    <cellStyle name="Input 8 5 8" xfId="12708"/>
    <cellStyle name="Input 8 5 8 2" xfId="34759"/>
    <cellStyle name="Input 8 5 9" xfId="31123"/>
    <cellStyle name="Input 8 6" xfId="11534"/>
    <cellStyle name="Input 8 6 2" xfId="23395"/>
    <cellStyle name="Input 8 6 2 2" xfId="43224"/>
    <cellStyle name="Input 8 6 3" xfId="33587"/>
    <cellStyle name="Input 8 7" xfId="11495"/>
    <cellStyle name="Input 8 7 2" xfId="23356"/>
    <cellStyle name="Input 8 7 2 2" xfId="43185"/>
    <cellStyle name="Input 8 7 3" xfId="33548"/>
    <cellStyle name="Input 8 8" xfId="11553"/>
    <cellStyle name="Input 8 8 2" xfId="23414"/>
    <cellStyle name="Input 8 8 2 2" xfId="43243"/>
    <cellStyle name="Input 8 8 3" xfId="33606"/>
    <cellStyle name="Input 8 9" xfId="11476"/>
    <cellStyle name="Input 8 9 2" xfId="23337"/>
    <cellStyle name="Input 8 9 2 2" xfId="43166"/>
    <cellStyle name="Input 8 9 3" xfId="33529"/>
    <cellStyle name="Input 9" xfId="5295"/>
    <cellStyle name="Input 9 10" xfId="11573"/>
    <cellStyle name="Input 9 10 2" xfId="23434"/>
    <cellStyle name="Input 9 10 2 2" xfId="43263"/>
    <cellStyle name="Input 9 10 3" xfId="33626"/>
    <cellStyle name="Input 9 11" xfId="11457"/>
    <cellStyle name="Input 9 11 2" xfId="23318"/>
    <cellStyle name="Input 9 11 2 2" xfId="43147"/>
    <cellStyle name="Input 9 11 3" xfId="33510"/>
    <cellStyle name="Input 9 12" xfId="12113"/>
    <cellStyle name="Input 9 12 2" xfId="23939"/>
    <cellStyle name="Input 9 12 2 2" xfId="43766"/>
    <cellStyle name="Input 9 12 3" xfId="34164"/>
    <cellStyle name="Input 9 13" xfId="30595"/>
    <cellStyle name="Input 9 2" xfId="6995"/>
    <cellStyle name="Input 9 2 10" xfId="16602"/>
    <cellStyle name="Input 9 2 10 2" xfId="28348"/>
    <cellStyle name="Input 9 2 10 2 2" xfId="48174"/>
    <cellStyle name="Input 9 2 10 3" xfId="38652"/>
    <cellStyle name="Input 9 2 11" xfId="17473"/>
    <cellStyle name="Input 9 2 11 2" xfId="29215"/>
    <cellStyle name="Input 9 2 11 2 2" xfId="49041"/>
    <cellStyle name="Input 9 2 11 3" xfId="39523"/>
    <cellStyle name="Input 9 2 12" xfId="30747"/>
    <cellStyle name="Input 9 2 2" xfId="7415"/>
    <cellStyle name="Input 9 2 2 10" xfId="15754"/>
    <cellStyle name="Input 9 2 2 10 2" xfId="27508"/>
    <cellStyle name="Input 9 2 2 10 2 2" xfId="47334"/>
    <cellStyle name="Input 9 2 2 10 3" xfId="37804"/>
    <cellStyle name="Input 9 2 2 11" xfId="31015"/>
    <cellStyle name="Input 9 2 2 2" xfId="9058"/>
    <cellStyle name="Input 9 2 2 2 2" xfId="13710"/>
    <cellStyle name="Input 9 2 2 2 2 2" xfId="25492"/>
    <cellStyle name="Input 9 2 2 2 2 2 2" xfId="45318"/>
    <cellStyle name="Input 9 2 2 2 2 3" xfId="35760"/>
    <cellStyle name="Input 9 2 2 2 3" xfId="14714"/>
    <cellStyle name="Input 9 2 2 2 3 2" xfId="26485"/>
    <cellStyle name="Input 9 2 2 2 3 2 2" xfId="46311"/>
    <cellStyle name="Input 9 2 2 2 3 3" xfId="36764"/>
    <cellStyle name="Input 9 2 2 2 4" xfId="15672"/>
    <cellStyle name="Input 9 2 2 2 4 2" xfId="27431"/>
    <cellStyle name="Input 9 2 2 2 4 2 2" xfId="47257"/>
    <cellStyle name="Input 9 2 2 2 4 3" xfId="37722"/>
    <cellStyle name="Input 9 2 2 2 5" xfId="16597"/>
    <cellStyle name="Input 9 2 2 2 5 2" xfId="28343"/>
    <cellStyle name="Input 9 2 2 2 5 2 2" xfId="48169"/>
    <cellStyle name="Input 9 2 2 2 5 3" xfId="38647"/>
    <cellStyle name="Input 9 2 2 2 6" xfId="17468"/>
    <cellStyle name="Input 9 2 2 2 6 2" xfId="29210"/>
    <cellStyle name="Input 9 2 2 2 6 2 2" xfId="49036"/>
    <cellStyle name="Input 9 2 2 2 6 3" xfId="39518"/>
    <cellStyle name="Input 9 2 2 2 7" xfId="18314"/>
    <cellStyle name="Input 9 2 2 2 7 2" xfId="30034"/>
    <cellStyle name="Input 9 2 2 2 7 2 2" xfId="49860"/>
    <cellStyle name="Input 9 2 2 2 7 3" xfId="40364"/>
    <cellStyle name="Input 9 2 2 2 8" xfId="19074"/>
    <cellStyle name="Input 9 2 2 2 8 2" xfId="41124"/>
    <cellStyle name="Input 9 2 2 2 9" xfId="31549"/>
    <cellStyle name="Input 9 2 2 3" xfId="9900"/>
    <cellStyle name="Input 9 2 2 3 2" xfId="14305"/>
    <cellStyle name="Input 9 2 2 3 2 2" xfId="26077"/>
    <cellStyle name="Input 9 2 2 3 2 2 2" xfId="45903"/>
    <cellStyle name="Input 9 2 2 3 2 3" xfId="36355"/>
    <cellStyle name="Input 9 2 2 3 3" xfId="15265"/>
    <cellStyle name="Input 9 2 2 3 3 2" xfId="27035"/>
    <cellStyle name="Input 9 2 2 3 3 2 2" xfId="46861"/>
    <cellStyle name="Input 9 2 2 3 3 3" xfId="37315"/>
    <cellStyle name="Input 9 2 2 3 4" xfId="16217"/>
    <cellStyle name="Input 9 2 2 3 4 2" xfId="27963"/>
    <cellStyle name="Input 9 2 2 3 4 2 2" xfId="47789"/>
    <cellStyle name="Input 9 2 2 3 4 3" xfId="38267"/>
    <cellStyle name="Input 9 2 2 3 5" xfId="17091"/>
    <cellStyle name="Input 9 2 2 3 5 2" xfId="28837"/>
    <cellStyle name="Input 9 2 2 3 5 2 2" xfId="48663"/>
    <cellStyle name="Input 9 2 2 3 5 3" xfId="39141"/>
    <cellStyle name="Input 9 2 2 3 6" xfId="17956"/>
    <cellStyle name="Input 9 2 2 3 6 2" xfId="29676"/>
    <cellStyle name="Input 9 2 2 3 6 2 2" xfId="49502"/>
    <cellStyle name="Input 9 2 2 3 6 3" xfId="40006"/>
    <cellStyle name="Input 9 2 2 3 7" xfId="18732"/>
    <cellStyle name="Input 9 2 2 3 7 2" xfId="30452"/>
    <cellStyle name="Input 9 2 2 3 7 2 2" xfId="50278"/>
    <cellStyle name="Input 9 2 2 3 7 3" xfId="40782"/>
    <cellStyle name="Input 9 2 2 3 8" xfId="19489"/>
    <cellStyle name="Input 9 2 2 3 8 2" xfId="41539"/>
    <cellStyle name="Input 9 2 2 3 9" xfId="31964"/>
    <cellStyle name="Input 9 2 2 4" xfId="12682"/>
    <cellStyle name="Input 9 2 2 4 2" xfId="24495"/>
    <cellStyle name="Input 9 2 2 4 2 2" xfId="44322"/>
    <cellStyle name="Input 9 2 2 4 3" xfId="34733"/>
    <cellStyle name="Input 9 2 2 5" xfId="10517"/>
    <cellStyle name="Input 9 2 2 5 2" xfId="22388"/>
    <cellStyle name="Input 9 2 2 5 2 2" xfId="42219"/>
    <cellStyle name="Input 9 2 2 5 3" xfId="32572"/>
    <cellStyle name="Input 9 2 2 6" xfId="12803"/>
    <cellStyle name="Input 9 2 2 6 2" xfId="24607"/>
    <cellStyle name="Input 9 2 2 6 2 2" xfId="44434"/>
    <cellStyle name="Input 9 2 2 6 3" xfId="34854"/>
    <cellStyle name="Input 9 2 2 7" xfId="10426"/>
    <cellStyle name="Input 9 2 2 7 2" xfId="22300"/>
    <cellStyle name="Input 9 2 2 7 2 2" xfId="42131"/>
    <cellStyle name="Input 9 2 2 7 3" xfId="32481"/>
    <cellStyle name="Input 9 2 2 8" xfId="13831"/>
    <cellStyle name="Input 9 2 2 8 2" xfId="25606"/>
    <cellStyle name="Input 9 2 2 8 2 2" xfId="45432"/>
    <cellStyle name="Input 9 2 2 8 3" xfId="35881"/>
    <cellStyle name="Input 9 2 2 9" xfId="14802"/>
    <cellStyle name="Input 9 2 2 9 2" xfId="26572"/>
    <cellStyle name="Input 9 2 2 9 2 2" xfId="46398"/>
    <cellStyle name="Input 9 2 2 9 3" xfId="36852"/>
    <cellStyle name="Input 9 2 3" xfId="8640"/>
    <cellStyle name="Input 9 2 3 2" xfId="13382"/>
    <cellStyle name="Input 9 2 3 2 2" xfId="25167"/>
    <cellStyle name="Input 9 2 3 2 2 2" xfId="44993"/>
    <cellStyle name="Input 9 2 3 2 3" xfId="35432"/>
    <cellStyle name="Input 9 2 3 3" xfId="14402"/>
    <cellStyle name="Input 9 2 3 3 2" xfId="26174"/>
    <cellStyle name="Input 9 2 3 3 2 2" xfId="46000"/>
    <cellStyle name="Input 9 2 3 3 3" xfId="36452"/>
    <cellStyle name="Input 9 2 3 4" xfId="15362"/>
    <cellStyle name="Input 9 2 3 4 2" xfId="27130"/>
    <cellStyle name="Input 9 2 3 4 2 2" xfId="46956"/>
    <cellStyle name="Input 9 2 3 4 3" xfId="37412"/>
    <cellStyle name="Input 9 2 3 5" xfId="16311"/>
    <cellStyle name="Input 9 2 3 5 2" xfId="28057"/>
    <cellStyle name="Input 9 2 3 5 2 2" xfId="47883"/>
    <cellStyle name="Input 9 2 3 5 3" xfId="38361"/>
    <cellStyle name="Input 9 2 3 6" xfId="17184"/>
    <cellStyle name="Input 9 2 3 6 2" xfId="28930"/>
    <cellStyle name="Input 9 2 3 6 2 2" xfId="48756"/>
    <cellStyle name="Input 9 2 3 6 3" xfId="39234"/>
    <cellStyle name="Input 9 2 3 7" xfId="18049"/>
    <cellStyle name="Input 9 2 3 7 2" xfId="29769"/>
    <cellStyle name="Input 9 2 3 7 2 2" xfId="49595"/>
    <cellStyle name="Input 9 2 3 7 3" xfId="40099"/>
    <cellStyle name="Input 9 2 3 8" xfId="18825"/>
    <cellStyle name="Input 9 2 3 8 2" xfId="40875"/>
    <cellStyle name="Input 9 2 3 9" xfId="31281"/>
    <cellStyle name="Input 9 2 4" xfId="9651"/>
    <cellStyle name="Input 9 2 4 2" xfId="14056"/>
    <cellStyle name="Input 9 2 4 2 2" xfId="25828"/>
    <cellStyle name="Input 9 2 4 2 2 2" xfId="45654"/>
    <cellStyle name="Input 9 2 4 2 3" xfId="36106"/>
    <cellStyle name="Input 9 2 4 3" xfId="15016"/>
    <cellStyle name="Input 9 2 4 3 2" xfId="26786"/>
    <cellStyle name="Input 9 2 4 3 2 2" xfId="46612"/>
    <cellStyle name="Input 9 2 4 3 3" xfId="37066"/>
    <cellStyle name="Input 9 2 4 4" xfId="15968"/>
    <cellStyle name="Input 9 2 4 4 2" xfId="27714"/>
    <cellStyle name="Input 9 2 4 4 2 2" xfId="47540"/>
    <cellStyle name="Input 9 2 4 4 3" xfId="38018"/>
    <cellStyle name="Input 9 2 4 5" xfId="16842"/>
    <cellStyle name="Input 9 2 4 5 2" xfId="28588"/>
    <cellStyle name="Input 9 2 4 5 2 2" xfId="48414"/>
    <cellStyle name="Input 9 2 4 5 3" xfId="38892"/>
    <cellStyle name="Input 9 2 4 6" xfId="17707"/>
    <cellStyle name="Input 9 2 4 6 2" xfId="29427"/>
    <cellStyle name="Input 9 2 4 6 2 2" xfId="49253"/>
    <cellStyle name="Input 9 2 4 6 3" xfId="39757"/>
    <cellStyle name="Input 9 2 4 7" xfId="18483"/>
    <cellStyle name="Input 9 2 4 7 2" xfId="30203"/>
    <cellStyle name="Input 9 2 4 7 2 2" xfId="50029"/>
    <cellStyle name="Input 9 2 4 7 3" xfId="40533"/>
    <cellStyle name="Input 9 2 4 8" xfId="19240"/>
    <cellStyle name="Input 9 2 4 8 2" xfId="41290"/>
    <cellStyle name="Input 9 2 4 9" xfId="31715"/>
    <cellStyle name="Input 9 2 5" xfId="12353"/>
    <cellStyle name="Input 9 2 5 2" xfId="24169"/>
    <cellStyle name="Input 9 2 5 2 2" xfId="43996"/>
    <cellStyle name="Input 9 2 5 3" xfId="34404"/>
    <cellStyle name="Input 9 2 6" xfId="10830"/>
    <cellStyle name="Input 9 2 6 2" xfId="22701"/>
    <cellStyle name="Input 9 2 6 2 2" xfId="42532"/>
    <cellStyle name="Input 9 2 6 3" xfId="32885"/>
    <cellStyle name="Input 9 2 7" xfId="13772"/>
    <cellStyle name="Input 9 2 7 2" xfId="25547"/>
    <cellStyle name="Input 9 2 7 2 2" xfId="45373"/>
    <cellStyle name="Input 9 2 7 3" xfId="35822"/>
    <cellStyle name="Input 9 2 8" xfId="14750"/>
    <cellStyle name="Input 9 2 8 2" xfId="26520"/>
    <cellStyle name="Input 9 2 8 2 2" xfId="46346"/>
    <cellStyle name="Input 9 2 8 3" xfId="36800"/>
    <cellStyle name="Input 9 2 9" xfId="15703"/>
    <cellStyle name="Input 9 2 9 2" xfId="27457"/>
    <cellStyle name="Input 9 2 9 2 2" xfId="47283"/>
    <cellStyle name="Input 9 2 9 3" xfId="37753"/>
    <cellStyle name="Input 9 3" xfId="7174"/>
    <cellStyle name="Input 9 3 10" xfId="13208"/>
    <cellStyle name="Input 9 3 10 2" xfId="24999"/>
    <cellStyle name="Input 9 3 10 2 2" xfId="44825"/>
    <cellStyle name="Input 9 3 10 3" xfId="35258"/>
    <cellStyle name="Input 9 3 11" xfId="30895"/>
    <cellStyle name="Input 9 3 2" xfId="8817"/>
    <cellStyle name="Input 9 3 2 2" xfId="13538"/>
    <cellStyle name="Input 9 3 2 2 2" xfId="25320"/>
    <cellStyle name="Input 9 3 2 2 2 2" xfId="45146"/>
    <cellStyle name="Input 9 3 2 2 3" xfId="35588"/>
    <cellStyle name="Input 9 3 2 3" xfId="14552"/>
    <cellStyle name="Input 9 3 2 3 2" xfId="26323"/>
    <cellStyle name="Input 9 3 2 3 2 2" xfId="46149"/>
    <cellStyle name="Input 9 3 2 3 3" xfId="36602"/>
    <cellStyle name="Input 9 3 2 4" xfId="15510"/>
    <cellStyle name="Input 9 3 2 4 2" xfId="27278"/>
    <cellStyle name="Input 9 3 2 4 2 2" xfId="47104"/>
    <cellStyle name="Input 9 3 2 4 3" xfId="37560"/>
    <cellStyle name="Input 9 3 2 5" xfId="16454"/>
    <cellStyle name="Input 9 3 2 5 2" xfId="28200"/>
    <cellStyle name="Input 9 3 2 5 2 2" xfId="48026"/>
    <cellStyle name="Input 9 3 2 5 3" xfId="38504"/>
    <cellStyle name="Input 9 3 2 6" xfId="17327"/>
    <cellStyle name="Input 9 3 2 6 2" xfId="29073"/>
    <cellStyle name="Input 9 3 2 6 2 2" xfId="48899"/>
    <cellStyle name="Input 9 3 2 6 3" xfId="39377"/>
    <cellStyle name="Input 9 3 2 7" xfId="18192"/>
    <cellStyle name="Input 9 3 2 7 2" xfId="29912"/>
    <cellStyle name="Input 9 3 2 7 2 2" xfId="49738"/>
    <cellStyle name="Input 9 3 2 7 3" xfId="40242"/>
    <cellStyle name="Input 9 3 2 8" xfId="18960"/>
    <cellStyle name="Input 9 3 2 8 2" xfId="41010"/>
    <cellStyle name="Input 9 3 2 9" xfId="31429"/>
    <cellStyle name="Input 9 3 3" xfId="9786"/>
    <cellStyle name="Input 9 3 3 2" xfId="14191"/>
    <cellStyle name="Input 9 3 3 2 2" xfId="25963"/>
    <cellStyle name="Input 9 3 3 2 2 2" xfId="45789"/>
    <cellStyle name="Input 9 3 3 2 3" xfId="36241"/>
    <cellStyle name="Input 9 3 3 3" xfId="15151"/>
    <cellStyle name="Input 9 3 3 3 2" xfId="26921"/>
    <cellStyle name="Input 9 3 3 3 2 2" xfId="46747"/>
    <cellStyle name="Input 9 3 3 3 3" xfId="37201"/>
    <cellStyle name="Input 9 3 3 4" xfId="16103"/>
    <cellStyle name="Input 9 3 3 4 2" xfId="27849"/>
    <cellStyle name="Input 9 3 3 4 2 2" xfId="47675"/>
    <cellStyle name="Input 9 3 3 4 3" xfId="38153"/>
    <cellStyle name="Input 9 3 3 5" xfId="16977"/>
    <cellStyle name="Input 9 3 3 5 2" xfId="28723"/>
    <cellStyle name="Input 9 3 3 5 2 2" xfId="48549"/>
    <cellStyle name="Input 9 3 3 5 3" xfId="39027"/>
    <cellStyle name="Input 9 3 3 6" xfId="17842"/>
    <cellStyle name="Input 9 3 3 6 2" xfId="29562"/>
    <cellStyle name="Input 9 3 3 6 2 2" xfId="49388"/>
    <cellStyle name="Input 9 3 3 6 3" xfId="39892"/>
    <cellStyle name="Input 9 3 3 7" xfId="18618"/>
    <cellStyle name="Input 9 3 3 7 2" xfId="30338"/>
    <cellStyle name="Input 9 3 3 7 2 2" xfId="50164"/>
    <cellStyle name="Input 9 3 3 7 3" xfId="40668"/>
    <cellStyle name="Input 9 3 3 8" xfId="19375"/>
    <cellStyle name="Input 9 3 3 8 2" xfId="41425"/>
    <cellStyle name="Input 9 3 3 9" xfId="31850"/>
    <cellStyle name="Input 9 3 4" xfId="12509"/>
    <cellStyle name="Input 9 3 4 2" xfId="24324"/>
    <cellStyle name="Input 9 3 4 2 2" xfId="44151"/>
    <cellStyle name="Input 9 3 4 3" xfId="34560"/>
    <cellStyle name="Input 9 3 5" xfId="10679"/>
    <cellStyle name="Input 9 3 5 2" xfId="22550"/>
    <cellStyle name="Input 9 3 5 2 2" xfId="42381"/>
    <cellStyle name="Input 9 3 5 3" xfId="32734"/>
    <cellStyle name="Input 9 3 6" xfId="12778"/>
    <cellStyle name="Input 9 3 6 2" xfId="24586"/>
    <cellStyle name="Input 9 3 6 2 2" xfId="44413"/>
    <cellStyle name="Input 9 3 6 3" xfId="34829"/>
    <cellStyle name="Input 9 3 7" xfId="10445"/>
    <cellStyle name="Input 9 3 7 2" xfId="22319"/>
    <cellStyle name="Input 9 3 7 2 2" xfId="42150"/>
    <cellStyle name="Input 9 3 7 3" xfId="32500"/>
    <cellStyle name="Input 9 3 8" xfId="12810"/>
    <cellStyle name="Input 9 3 8 2" xfId="24614"/>
    <cellStyle name="Input 9 3 8 2 2" xfId="44441"/>
    <cellStyle name="Input 9 3 8 3" xfId="34861"/>
    <cellStyle name="Input 9 3 9" xfId="10422"/>
    <cellStyle name="Input 9 3 9 2" xfId="22296"/>
    <cellStyle name="Input 9 3 9 2 2" xfId="42127"/>
    <cellStyle name="Input 9 3 9 3" xfId="32477"/>
    <cellStyle name="Input 9 4" xfId="7999"/>
    <cellStyle name="Input 9 4 2" xfId="13023"/>
    <cellStyle name="Input 9 4 2 2" xfId="24818"/>
    <cellStyle name="Input 9 4 2 2 2" xfId="44645"/>
    <cellStyle name="Input 9 4 2 3" xfId="35074"/>
    <cellStyle name="Input 9 4 3" xfId="10270"/>
    <cellStyle name="Input 9 4 3 2" xfId="22144"/>
    <cellStyle name="Input 9 4 3 2 2" xfId="41975"/>
    <cellStyle name="Input 9 4 3 3" xfId="32325"/>
    <cellStyle name="Input 9 4 4" xfId="12297"/>
    <cellStyle name="Input 9 4 4 2" xfId="24117"/>
    <cellStyle name="Input 9 4 4 2 2" xfId="43944"/>
    <cellStyle name="Input 9 4 4 3" xfId="34348"/>
    <cellStyle name="Input 9 4 5" xfId="10876"/>
    <cellStyle name="Input 9 4 5 2" xfId="22747"/>
    <cellStyle name="Input 9 4 5 2 2" xfId="42578"/>
    <cellStyle name="Input 9 4 5 3" xfId="32931"/>
    <cellStyle name="Input 9 4 6" xfId="12234"/>
    <cellStyle name="Input 9 4 6 2" xfId="24054"/>
    <cellStyle name="Input 9 4 6 2 2" xfId="43881"/>
    <cellStyle name="Input 9 4 6 3" xfId="34285"/>
    <cellStyle name="Input 9 4 7" xfId="10932"/>
    <cellStyle name="Input 9 4 7 2" xfId="22803"/>
    <cellStyle name="Input 9 4 7 2 2" xfId="42634"/>
    <cellStyle name="Input 9 4 7 3" xfId="32987"/>
    <cellStyle name="Input 9 4 8" xfId="11800"/>
    <cellStyle name="Input 9 4 8 2" xfId="33852"/>
    <cellStyle name="Input 9 4 9" xfId="31161"/>
    <cellStyle name="Input 9 5" xfId="7960"/>
    <cellStyle name="Input 9 5 2" xfId="12984"/>
    <cellStyle name="Input 9 5 2 2" xfId="24779"/>
    <cellStyle name="Input 9 5 2 2 2" xfId="44606"/>
    <cellStyle name="Input 9 5 2 3" xfId="35035"/>
    <cellStyle name="Input 9 5 3" xfId="10308"/>
    <cellStyle name="Input 9 5 3 2" xfId="22182"/>
    <cellStyle name="Input 9 5 3 2 2" xfId="42013"/>
    <cellStyle name="Input 9 5 3 3" xfId="32363"/>
    <cellStyle name="Input 9 5 4" xfId="9993"/>
    <cellStyle name="Input 9 5 4 2" xfId="21868"/>
    <cellStyle name="Input 9 5 4 2 2" xfId="41700"/>
    <cellStyle name="Input 9 5 4 3" xfId="32049"/>
    <cellStyle name="Input 9 5 5" xfId="12061"/>
    <cellStyle name="Input 9 5 5 2" xfId="23887"/>
    <cellStyle name="Input 9 5 5 2 2" xfId="43715"/>
    <cellStyle name="Input 9 5 5 3" xfId="34113"/>
    <cellStyle name="Input 9 5 6" xfId="11074"/>
    <cellStyle name="Input 9 5 6 2" xfId="22942"/>
    <cellStyle name="Input 9 5 6 2 2" xfId="42772"/>
    <cellStyle name="Input 9 5 6 3" xfId="33128"/>
    <cellStyle name="Input 9 5 7" xfId="11672"/>
    <cellStyle name="Input 9 5 7 2" xfId="23525"/>
    <cellStyle name="Input 9 5 7 2 2" xfId="43354"/>
    <cellStyle name="Input 9 5 7 3" xfId="33725"/>
    <cellStyle name="Input 9 5 8" xfId="11385"/>
    <cellStyle name="Input 9 5 8 2" xfId="33438"/>
    <cellStyle name="Input 9 5 9" xfId="31122"/>
    <cellStyle name="Input 9 6" xfId="11535"/>
    <cellStyle name="Input 9 6 2" xfId="23396"/>
    <cellStyle name="Input 9 6 2 2" xfId="43225"/>
    <cellStyle name="Input 9 6 3" xfId="33588"/>
    <cellStyle name="Input 9 7" xfId="11494"/>
    <cellStyle name="Input 9 7 2" xfId="23355"/>
    <cellStyle name="Input 9 7 2 2" xfId="43184"/>
    <cellStyle name="Input 9 7 3" xfId="33547"/>
    <cellStyle name="Input 9 8" xfId="11554"/>
    <cellStyle name="Input 9 8 2" xfId="23415"/>
    <cellStyle name="Input 9 8 2 2" xfId="43244"/>
    <cellStyle name="Input 9 8 3" xfId="33607"/>
    <cellStyle name="Input 9 9" xfId="11475"/>
    <cellStyle name="Input 9 9 2" xfId="23336"/>
    <cellStyle name="Input 9 9 2 2" xfId="43165"/>
    <cellStyle name="Input 9 9 3" xfId="33528"/>
    <cellStyle name="Izvade" xfId="77"/>
    <cellStyle name="Izvade 2" xfId="206"/>
    <cellStyle name="Koefic." xfId="6680"/>
    <cellStyle name="Kopsumma" xfId="78"/>
    <cellStyle name="Kopsumma 2" xfId="207"/>
    <cellStyle name="Labs" xfId="79"/>
    <cellStyle name="Linked Cell 10" xfId="5296"/>
    <cellStyle name="Linked Cell 11" xfId="5297"/>
    <cellStyle name="Linked Cell 12" xfId="5298"/>
    <cellStyle name="Linked Cell 13" xfId="5299"/>
    <cellStyle name="Linked Cell 14" xfId="5300"/>
    <cellStyle name="Linked Cell 15" xfId="5301"/>
    <cellStyle name="Linked Cell 16" xfId="5302"/>
    <cellStyle name="Linked Cell 17" xfId="5303"/>
    <cellStyle name="Linked Cell 18" xfId="5304"/>
    <cellStyle name="Linked Cell 18 2" xfId="5305"/>
    <cellStyle name="Linked Cell 19" xfId="5306"/>
    <cellStyle name="Linked Cell 19 2" xfId="5307"/>
    <cellStyle name="Linked Cell 2" xfId="197"/>
    <cellStyle name="Linked Cell 2 2" xfId="5308"/>
    <cellStyle name="Linked Cell 3" xfId="5309"/>
    <cellStyle name="Linked Cell 4" xfId="5310"/>
    <cellStyle name="Linked Cell 5" xfId="5311"/>
    <cellStyle name="Linked Cell 6" xfId="5312"/>
    <cellStyle name="Linked Cell 7" xfId="5313"/>
    <cellStyle name="Linked Cell 8" xfId="5314"/>
    <cellStyle name="Linked Cell 9" xfId="5315"/>
    <cellStyle name="Neitrāls" xfId="80"/>
    <cellStyle name="Neutral 10" xfId="5316"/>
    <cellStyle name="Neutral 11" xfId="5317"/>
    <cellStyle name="Neutral 12" xfId="5318"/>
    <cellStyle name="Neutral 13" xfId="5319"/>
    <cellStyle name="Neutral 14" xfId="5320"/>
    <cellStyle name="Neutral 15" xfId="5321"/>
    <cellStyle name="Neutral 16" xfId="5322"/>
    <cellStyle name="Neutral 17" xfId="5323"/>
    <cellStyle name="Neutral 18" xfId="5324"/>
    <cellStyle name="Neutral 18 2" xfId="5325"/>
    <cellStyle name="Neutral 19" xfId="5326"/>
    <cellStyle name="Neutral 19 2" xfId="5327"/>
    <cellStyle name="Neutral 2" xfId="198"/>
    <cellStyle name="Neutral 2 2" xfId="5328"/>
    <cellStyle name="Neutral 3" xfId="5329"/>
    <cellStyle name="Neutral 4" xfId="5330"/>
    <cellStyle name="Neutral 5" xfId="5331"/>
    <cellStyle name="Neutral 6" xfId="5332"/>
    <cellStyle name="Neutral 7" xfId="5333"/>
    <cellStyle name="Neutral 8" xfId="5334"/>
    <cellStyle name="Neutral 9" xfId="5335"/>
    <cellStyle name="Normal" xfId="0" builtinId="0"/>
    <cellStyle name="Normal 10" xfId="269"/>
    <cellStyle name="Normal 10 2" xfId="300"/>
    <cellStyle name="Normal 10 2 2" xfId="4"/>
    <cellStyle name="Normal 10 3" xfId="5336"/>
    <cellStyle name="Normal 10 4" xfId="5337"/>
    <cellStyle name="Normal 10 5" xfId="5338"/>
    <cellStyle name="Normal 10 5 2" xfId="6681"/>
    <cellStyle name="Normal 10 5 2 2" xfId="7369"/>
    <cellStyle name="Normal 10 5 2 2 2" xfId="9012"/>
    <cellStyle name="Normal 10 5 2 2 2 2" xfId="21417"/>
    <cellStyle name="Normal 10 5 2 2 3" xfId="20280"/>
    <cellStyle name="Normal 10 5 2 3" xfId="8338"/>
    <cellStyle name="Normal 10 5 2 3 2" xfId="20972"/>
    <cellStyle name="Normal 10 5 2 4" xfId="19835"/>
    <cellStyle name="Normal 10 5 3" xfId="6682"/>
    <cellStyle name="Normal 10 5 3 2" xfId="7416"/>
    <cellStyle name="Normal 10 5 3 2 2" xfId="9059"/>
    <cellStyle name="Normal 10 5 3 2 2 2" xfId="21422"/>
    <cellStyle name="Normal 10 5 3 2 3" xfId="20285"/>
    <cellStyle name="Normal 10 5 3 3" xfId="8339"/>
    <cellStyle name="Normal 10 5 3 3 2" xfId="20973"/>
    <cellStyle name="Normal 10 5 3 4" xfId="19836"/>
    <cellStyle name="Normal 10 5 4" xfId="6492"/>
    <cellStyle name="Normal 10 5 4 2" xfId="7417"/>
    <cellStyle name="Normal 10 5 4 2 2" xfId="9060"/>
    <cellStyle name="Normal 10 5 4 2 2 2" xfId="21423"/>
    <cellStyle name="Normal 10 5 4 2 3" xfId="20286"/>
    <cellStyle name="Normal 10 5 4 3" xfId="8209"/>
    <cellStyle name="Normal 10 5 4 3 2" xfId="20844"/>
    <cellStyle name="Normal 10 5 4 4" xfId="19707"/>
    <cellStyle name="Normal 10 5 5" xfId="7175"/>
    <cellStyle name="Normal 10 5 5 2" xfId="8818"/>
    <cellStyle name="Normal 10 5 5 2 2" xfId="21296"/>
    <cellStyle name="Normal 10 5 5 3" xfId="20159"/>
    <cellStyle name="Normal 10 5 6" xfId="8000"/>
    <cellStyle name="Normal 10 5 6 2" xfId="20729"/>
    <cellStyle name="Normal 10 5 7" xfId="19592"/>
    <cellStyle name="Normal 10 6" xfId="5339"/>
    <cellStyle name="Normal 10 7" xfId="10"/>
    <cellStyle name="Normal 10 7 2" xfId="6607"/>
    <cellStyle name="Normal 10 7 2 2" xfId="23"/>
    <cellStyle name="Normal 10 7 3" xfId="30538"/>
    <cellStyle name="Normal 10_1_solis_MK Nr 595 " xfId="5340"/>
    <cellStyle name="Normal 100" xfId="50360"/>
    <cellStyle name="Normal 103" xfId="30534"/>
    <cellStyle name="Normal 11" xfId="281"/>
    <cellStyle name="Normal 11 2" xfId="5341"/>
    <cellStyle name="Normal 11 3" xfId="6651"/>
    <cellStyle name="Normal 11 3 2" xfId="7359"/>
    <cellStyle name="Normal 11 3 2 2" xfId="9002"/>
    <cellStyle name="Normal 11 3 2 2 2" xfId="21407"/>
    <cellStyle name="Normal 11 3 2 3" xfId="20270"/>
    <cellStyle name="Normal 11 3 3" xfId="8328"/>
    <cellStyle name="Normal 11 3 3 2" xfId="20963"/>
    <cellStyle name="Normal 11 3 4" xfId="19826"/>
    <cellStyle name="Normal 11 4" xfId="6683"/>
    <cellStyle name="Normal 11 4 2" xfId="7418"/>
    <cellStyle name="Normal 11 4 2 2" xfId="9061"/>
    <cellStyle name="Normal 11 4 2 2 2" xfId="21424"/>
    <cellStyle name="Normal 11 4 2 3" xfId="20287"/>
    <cellStyle name="Normal 11 4 3" xfId="8340"/>
    <cellStyle name="Normal 11 4 3 2" xfId="20974"/>
    <cellStyle name="Normal 11 4 4" xfId="19837"/>
    <cellStyle name="Normal 11_1_solis_MK Nr 595 " xfId="5342"/>
    <cellStyle name="Normal 12" xfId="282"/>
    <cellStyle name="Normal 12 10" xfId="5343"/>
    <cellStyle name="Normal 12 11" xfId="5344"/>
    <cellStyle name="Normal 12 12" xfId="5345"/>
    <cellStyle name="Normal 12 13" xfId="5346"/>
    <cellStyle name="Normal 12 14" xfId="5347"/>
    <cellStyle name="Normal 12 15" xfId="5348"/>
    <cellStyle name="Normal 12 16" xfId="5349"/>
    <cellStyle name="Normal 12 17" xfId="5350"/>
    <cellStyle name="Normal 12 18" xfId="5351"/>
    <cellStyle name="Normal 12 19" xfId="5352"/>
    <cellStyle name="Normal 12 2" xfId="5353"/>
    <cellStyle name="Normal 12 20" xfId="5354"/>
    <cellStyle name="Normal 12 21" xfId="5355"/>
    <cellStyle name="Normal 12 22" xfId="5356"/>
    <cellStyle name="Normal 12 23" xfId="5357"/>
    <cellStyle name="Normal 12 24" xfId="5358"/>
    <cellStyle name="Normal 12 25" xfId="5359"/>
    <cellStyle name="Normal 12 26" xfId="5360"/>
    <cellStyle name="Normal 12 27" xfId="5361"/>
    <cellStyle name="Normal 12 28" xfId="5362"/>
    <cellStyle name="Normal 12 29" xfId="5363"/>
    <cellStyle name="Normal 12 3" xfId="5364"/>
    <cellStyle name="Normal 12 30" xfId="5365"/>
    <cellStyle name="Normal 12 31" xfId="5366"/>
    <cellStyle name="Normal 12 32" xfId="5367"/>
    <cellStyle name="Normal 12 33" xfId="5368"/>
    <cellStyle name="Normal 12 34" xfId="5369"/>
    <cellStyle name="Normal 12 35" xfId="5370"/>
    <cellStyle name="Normal 12 36" xfId="5371"/>
    <cellStyle name="Normal 12 37" xfId="5372"/>
    <cellStyle name="Normal 12 38" xfId="5373"/>
    <cellStyle name="Normal 12 39" xfId="5374"/>
    <cellStyle name="Normal 12 4" xfId="5375"/>
    <cellStyle name="Normal 12 40" xfId="5376"/>
    <cellStyle name="Normal 12 41" xfId="5377"/>
    <cellStyle name="Normal 12 42" xfId="5378"/>
    <cellStyle name="Normal 12 43" xfId="5379"/>
    <cellStyle name="Normal 12 44" xfId="5380"/>
    <cellStyle name="Normal 12 45" xfId="5381"/>
    <cellStyle name="Normal 12 46" xfId="5382"/>
    <cellStyle name="Normal 12 47" xfId="5383"/>
    <cellStyle name="Normal 12 48" xfId="5384"/>
    <cellStyle name="Normal 12 49" xfId="5385"/>
    <cellStyle name="Normal 12 5" xfId="5386"/>
    <cellStyle name="Normal 12 50" xfId="6684"/>
    <cellStyle name="Normal 12 6" xfId="5387"/>
    <cellStyle name="Normal 12 7" xfId="5388"/>
    <cellStyle name="Normal 12 8" xfId="5389"/>
    <cellStyle name="Normal 12 9" xfId="5390"/>
    <cellStyle name="Normal 13" xfId="283"/>
    <cellStyle name="Normal 13 10" xfId="5391"/>
    <cellStyle name="Normal 13 11" xfId="5392"/>
    <cellStyle name="Normal 13 12" xfId="5393"/>
    <cellStyle name="Normal 13 13" xfId="5394"/>
    <cellStyle name="Normal 13 14" xfId="5395"/>
    <cellStyle name="Normal 13 15" xfId="5396"/>
    <cellStyle name="Normal 13 16" xfId="5397"/>
    <cellStyle name="Normal 13 17" xfId="5398"/>
    <cellStyle name="Normal 13 18" xfId="5399"/>
    <cellStyle name="Normal 13 19" xfId="5400"/>
    <cellStyle name="Normal 13 2" xfId="5401"/>
    <cellStyle name="Normal 13 20" xfId="5402"/>
    <cellStyle name="Normal 13 21" xfId="5403"/>
    <cellStyle name="Normal 13 22" xfId="5404"/>
    <cellStyle name="Normal 13 23" xfId="5405"/>
    <cellStyle name="Normal 13 24" xfId="5406"/>
    <cellStyle name="Normal 13 25" xfId="5407"/>
    <cellStyle name="Normal 13 26" xfId="5408"/>
    <cellStyle name="Normal 13 27" xfId="5409"/>
    <cellStyle name="Normal 13 28" xfId="5410"/>
    <cellStyle name="Normal 13 29" xfId="5411"/>
    <cellStyle name="Normal 13 3" xfId="5412"/>
    <cellStyle name="Normal 13 30" xfId="5413"/>
    <cellStyle name="Normal 13 31" xfId="5414"/>
    <cellStyle name="Normal 13 32" xfId="5415"/>
    <cellStyle name="Normal 13 33" xfId="5416"/>
    <cellStyle name="Normal 13 34" xfId="5417"/>
    <cellStyle name="Normal 13 35" xfId="5418"/>
    <cellStyle name="Normal 13 36" xfId="5419"/>
    <cellStyle name="Normal 13 37" xfId="5420"/>
    <cellStyle name="Normal 13 38" xfId="5421"/>
    <cellStyle name="Normal 13 39" xfId="5422"/>
    <cellStyle name="Normal 13 4" xfId="5423"/>
    <cellStyle name="Normal 13 40" xfId="5424"/>
    <cellStyle name="Normal 13 41" xfId="5425"/>
    <cellStyle name="Normal 13 42" xfId="5426"/>
    <cellStyle name="Normal 13 43" xfId="5427"/>
    <cellStyle name="Normal 13 44" xfId="5428"/>
    <cellStyle name="Normal 13 45" xfId="5429"/>
    <cellStyle name="Normal 13 46" xfId="5430"/>
    <cellStyle name="Normal 13 47" xfId="5431"/>
    <cellStyle name="Normal 13 48" xfId="5432"/>
    <cellStyle name="Normal 13 49" xfId="5433"/>
    <cellStyle name="Normal 13 5" xfId="5434"/>
    <cellStyle name="Normal 13 50" xfId="6652"/>
    <cellStyle name="Normal 13 50 2" xfId="7360"/>
    <cellStyle name="Normal 13 50 2 2" xfId="9003"/>
    <cellStyle name="Normal 13 50 2 2 2" xfId="21408"/>
    <cellStyle name="Normal 13 50 2 3" xfId="20271"/>
    <cellStyle name="Normal 13 50 3" xfId="8329"/>
    <cellStyle name="Normal 13 50 3 2" xfId="20964"/>
    <cellStyle name="Normal 13 50 4" xfId="19827"/>
    <cellStyle name="Normal 13 51" xfId="6685"/>
    <cellStyle name="Normal 13 51 2" xfId="7419"/>
    <cellStyle name="Normal 13 51 2 2" xfId="9062"/>
    <cellStyle name="Normal 13 51 2 2 2" xfId="21425"/>
    <cellStyle name="Normal 13 51 2 3" xfId="20288"/>
    <cellStyle name="Normal 13 51 3" xfId="8341"/>
    <cellStyle name="Normal 13 51 3 2" xfId="20975"/>
    <cellStyle name="Normal 13 51 4" xfId="19838"/>
    <cellStyle name="Normal 13 6" xfId="5435"/>
    <cellStyle name="Normal 13 7" xfId="5436"/>
    <cellStyle name="Normal 13 8" xfId="5437"/>
    <cellStyle name="Normal 13 9" xfId="5438"/>
    <cellStyle name="Normal 13_1_solis_MK Nr 595 " xfId="5439"/>
    <cellStyle name="Normal 14" xfId="284"/>
    <cellStyle name="Normal 14 2" xfId="5440"/>
    <cellStyle name="Normal 14 3" xfId="6653"/>
    <cellStyle name="Normal 14 3 2" xfId="7361"/>
    <cellStyle name="Normal 14 3 2 2" xfId="9004"/>
    <cellStyle name="Normal 14 3 2 2 2" xfId="21409"/>
    <cellStyle name="Normal 14 3 2 3" xfId="20272"/>
    <cellStyle name="Normal 14 3 3" xfId="8330"/>
    <cellStyle name="Normal 14 3 3 2" xfId="20965"/>
    <cellStyle name="Normal 14 3 4" xfId="19828"/>
    <cellStyle name="Normal 14 4" xfId="6686"/>
    <cellStyle name="Normal 14 4 2" xfId="7420"/>
    <cellStyle name="Normal 14 4 2 2" xfId="9063"/>
    <cellStyle name="Normal 14 4 2 2 2" xfId="21426"/>
    <cellStyle name="Normal 14 4 2 3" xfId="20289"/>
    <cellStyle name="Normal 14 4 3" xfId="8342"/>
    <cellStyle name="Normal 14 4 3 2" xfId="20976"/>
    <cellStyle name="Normal 14 4 4" xfId="19839"/>
    <cellStyle name="Normal 14_1_solis_MK Nr 595 " xfId="5441"/>
    <cellStyle name="Normal 15" xfId="263"/>
    <cellStyle name="Normal 15 2" xfId="5442"/>
    <cellStyle name="Normal 15 2 2" xfId="5443"/>
    <cellStyle name="Normal 15 2 2 2" xfId="6655"/>
    <cellStyle name="Normal 15 2 2 3" xfId="6494"/>
    <cellStyle name="Normal 15 2 2 3 2" xfId="7421"/>
    <cellStyle name="Normal 15 2 2 3 2 2" xfId="9064"/>
    <cellStyle name="Normal 15 2 2 3 2 2 2" xfId="21427"/>
    <cellStyle name="Normal 15 2 2 3 2 3" xfId="20290"/>
    <cellStyle name="Normal 15 2 2 3 3" xfId="8211"/>
    <cellStyle name="Normal 15 2 2 3 3 2" xfId="20846"/>
    <cellStyle name="Normal 15 2 2 3 4" xfId="19709"/>
    <cellStyle name="Normal 15 2 2 4" xfId="7177"/>
    <cellStyle name="Normal 15 2 2 4 2" xfId="8820"/>
    <cellStyle name="Normal 15 2 2 4 2 2" xfId="21298"/>
    <cellStyle name="Normal 15 2 2 4 3" xfId="20161"/>
    <cellStyle name="Normal 15 2 2 5" xfId="8002"/>
    <cellStyle name="Normal 15 2 2 5 2" xfId="20731"/>
    <cellStyle name="Normal 15 2 2 6" xfId="19594"/>
    <cellStyle name="Normal 15 2 3" xfId="6687"/>
    <cellStyle name="Normal 15 2 3 2" xfId="7422"/>
    <cellStyle name="Normal 15 2 3 2 2" xfId="9065"/>
    <cellStyle name="Normal 15 2 3 2 2 2" xfId="21428"/>
    <cellStyle name="Normal 15 2 3 2 3" xfId="20291"/>
    <cellStyle name="Normal 15 2 3 3" xfId="8343"/>
    <cellStyle name="Normal 15 2 3 3 2" xfId="20977"/>
    <cellStyle name="Normal 15 2 3 4" xfId="19840"/>
    <cellStyle name="Normal 15 2 4" xfId="6688"/>
    <cellStyle name="Normal 15 2 4 2" xfId="7423"/>
    <cellStyle name="Normal 15 2 4 2 2" xfId="9066"/>
    <cellStyle name="Normal 15 2 4 2 2 2" xfId="21429"/>
    <cellStyle name="Normal 15 2 4 2 3" xfId="20292"/>
    <cellStyle name="Normal 15 2 4 3" xfId="8344"/>
    <cellStyle name="Normal 15 2 4 3 2" xfId="20978"/>
    <cellStyle name="Normal 15 2 4 4" xfId="19841"/>
    <cellStyle name="Normal 15 2 5" xfId="6493"/>
    <cellStyle name="Normal 15 2 5 2" xfId="7424"/>
    <cellStyle name="Normal 15 2 5 2 2" xfId="9067"/>
    <cellStyle name="Normal 15 2 5 2 2 2" xfId="21430"/>
    <cellStyle name="Normal 15 2 5 2 3" xfId="20293"/>
    <cellStyle name="Normal 15 2 5 3" xfId="8210"/>
    <cellStyle name="Normal 15 2 5 3 2" xfId="20845"/>
    <cellStyle name="Normal 15 2 5 4" xfId="19708"/>
    <cellStyle name="Normal 15 2 6" xfId="7176"/>
    <cellStyle name="Normal 15 2 6 2" xfId="8819"/>
    <cellStyle name="Normal 15 2 6 2 2" xfId="21297"/>
    <cellStyle name="Normal 15 2 6 3" xfId="20160"/>
    <cellStyle name="Normal 15 2 7" xfId="8001"/>
    <cellStyle name="Normal 15 2 7 2" xfId="20730"/>
    <cellStyle name="Normal 15 2 8" xfId="19593"/>
    <cellStyle name="Normal 15 2_1_solis_MK Nr 595 " xfId="5444"/>
    <cellStyle name="Normal 15 3" xfId="6654"/>
    <cellStyle name="Normal 15 4" xfId="285"/>
    <cellStyle name="Normal 15 5" xfId="30533"/>
    <cellStyle name="Normal 16" xfId="286"/>
    <cellStyle name="Normal 16 2" xfId="5445"/>
    <cellStyle name="Normal 16 2 2" xfId="6689"/>
    <cellStyle name="Normal 16 2 2 2" xfId="7425"/>
    <cellStyle name="Normal 16 2 2 2 2" xfId="9068"/>
    <cellStyle name="Normal 16 2 2 2 2 2" xfId="21431"/>
    <cellStyle name="Normal 16 2 2 2 3" xfId="20294"/>
    <cellStyle name="Normal 16 2 2 3" xfId="8345"/>
    <cellStyle name="Normal 16 2 2 3 2" xfId="20979"/>
    <cellStyle name="Normal 16 2 2 4" xfId="19842"/>
    <cellStyle name="Normal 16 2 3" xfId="6690"/>
    <cellStyle name="Normal 16 2 3 2" xfId="7426"/>
    <cellStyle name="Normal 16 2 3 2 2" xfId="9069"/>
    <cellStyle name="Normal 16 2 3 2 2 2" xfId="21432"/>
    <cellStyle name="Normal 16 2 3 2 3" xfId="20295"/>
    <cellStyle name="Normal 16 2 3 3" xfId="8346"/>
    <cellStyle name="Normal 16 2 3 3 2" xfId="20980"/>
    <cellStyle name="Normal 16 2 3 4" xfId="19843"/>
    <cellStyle name="Normal 16 2 4" xfId="6495"/>
    <cellStyle name="Normal 16 2 4 2" xfId="7427"/>
    <cellStyle name="Normal 16 2 4 2 2" xfId="9070"/>
    <cellStyle name="Normal 16 2 4 2 2 2" xfId="21433"/>
    <cellStyle name="Normal 16 2 4 2 3" xfId="20296"/>
    <cellStyle name="Normal 16 2 4 3" xfId="8212"/>
    <cellStyle name="Normal 16 2 4 3 2" xfId="20847"/>
    <cellStyle name="Normal 16 2 4 4" xfId="19710"/>
    <cellStyle name="Normal 16 2 5" xfId="7178"/>
    <cellStyle name="Normal 16 2 5 2" xfId="8821"/>
    <cellStyle name="Normal 16 2 5 2 2" xfId="21299"/>
    <cellStyle name="Normal 16 2 5 3" xfId="20162"/>
    <cellStyle name="Normal 16 2 6" xfId="8003"/>
    <cellStyle name="Normal 16 2 6 2" xfId="20732"/>
    <cellStyle name="Normal 16 2 7" xfId="19595"/>
    <cellStyle name="Normal 16 3" xfId="6656"/>
    <cellStyle name="Normal 17" xfId="148"/>
    <cellStyle name="Normal 17 2" xfId="152"/>
    <cellStyle name="Normal 17 2 2" xfId="155"/>
    <cellStyle name="Normal 17 2 3" xfId="6657"/>
    <cellStyle name="Normal 17 3" xfId="153"/>
    <cellStyle name="Normal 17 3 2" xfId="287"/>
    <cellStyle name="Normal 18" xfId="298"/>
    <cellStyle name="Normal 18 10" xfId="7115"/>
    <cellStyle name="Normal 18 10 2" xfId="8758"/>
    <cellStyle name="Normal 18 10 2 2" xfId="21278"/>
    <cellStyle name="Normal 18 10 3" xfId="20141"/>
    <cellStyle name="Normal 18 11" xfId="7924"/>
    <cellStyle name="Normal 18 11 2" xfId="20716"/>
    <cellStyle name="Normal 18 12" xfId="19578"/>
    <cellStyle name="Normal 18 2" xfId="302"/>
    <cellStyle name="Normal 18 2 2" xfId="6483"/>
    <cellStyle name="Normal 18 2 2 2" xfId="6659"/>
    <cellStyle name="Normal 18 2 2 2 2" xfId="7098"/>
    <cellStyle name="Normal 18 2 2 2 2 2" xfId="7111"/>
    <cellStyle name="Normal 18 2 2 2 2 3" xfId="8742"/>
    <cellStyle name="Normal 18 2 2 2 2 3 2" xfId="21262"/>
    <cellStyle name="Normal 18 2 2 2 2 4" xfId="20125"/>
    <cellStyle name="Normal 18 2 2 2 3" xfId="7368"/>
    <cellStyle name="Normal 18 2 2 2 3 2" xfId="9011"/>
    <cellStyle name="Normal 18 2 2 2 3 2 2" xfId="21416"/>
    <cellStyle name="Normal 18 2 2 2 3 3" xfId="20279"/>
    <cellStyle name="Normal 18 2 2 3" xfId="6497"/>
    <cellStyle name="Normal 18 2 2 3 2" xfId="7428"/>
    <cellStyle name="Normal 18 2 2 3 2 2" xfId="9071"/>
    <cellStyle name="Normal 18 2 2 3 2 2 2" xfId="21434"/>
    <cellStyle name="Normal 18 2 2 3 2 3" xfId="20297"/>
    <cellStyle name="Normal 18 2 2 3 3" xfId="8214"/>
    <cellStyle name="Normal 18 2 2 3 3 2" xfId="20849"/>
    <cellStyle name="Normal 18 2 2 3 4" xfId="19712"/>
    <cellStyle name="Normal 18 2 2 4" xfId="7109"/>
    <cellStyle name="Normal 18 2 2 4 2" xfId="7905"/>
    <cellStyle name="Normal 18 2 2 4 2 2" xfId="9544"/>
    <cellStyle name="Normal 18 2 2 4 2 2 2" xfId="21834"/>
    <cellStyle name="Normal 18 2 2 4 2 3" xfId="20697"/>
    <cellStyle name="Normal 18 2 2 4 3" xfId="7916"/>
    <cellStyle name="Normal 18 2 2 4 3 2" xfId="9555"/>
    <cellStyle name="Normal 18 2 2 4 3 2 2" xfId="21845"/>
    <cellStyle name="Normal 18 2 2 4 3 3" xfId="20708"/>
    <cellStyle name="Normal 18 2 2 4 4" xfId="8753"/>
    <cellStyle name="Normal 18 2 2 4 4 2" xfId="21273"/>
    <cellStyle name="Normal 18 2 2 4 5" xfId="20136"/>
    <cellStyle name="Normal 18 2 2 5" xfId="8201"/>
    <cellStyle name="Normal 18 2 2 5 2" xfId="20836"/>
    <cellStyle name="Normal 18 2 2 6" xfId="19699"/>
    <cellStyle name="Normal 18 2 3" xfId="6485"/>
    <cellStyle name="Normal 18 2 3 2" xfId="6498"/>
    <cellStyle name="Normal 18 2 3 2 2" xfId="7429"/>
    <cellStyle name="Normal 18 2 3 2 2 2" xfId="9072"/>
    <cellStyle name="Normal 18 2 3 2 2 2 2" xfId="21435"/>
    <cellStyle name="Normal 18 2 3 2 2 3" xfId="20298"/>
    <cellStyle name="Normal 18 2 3 2 3" xfId="8215"/>
    <cellStyle name="Normal 18 2 3 2 3 2" xfId="20850"/>
    <cellStyle name="Normal 18 2 3 2 4" xfId="19713"/>
    <cellStyle name="Normal 18 2 3 3" xfId="7367"/>
    <cellStyle name="Normal 18 2 3 3 2" xfId="9010"/>
    <cellStyle name="Normal 18 2 3 3 2 2" xfId="21415"/>
    <cellStyle name="Normal 18 2 3 3 3" xfId="20278"/>
    <cellStyle name="Normal 18 2 3 4" xfId="8202"/>
    <cellStyle name="Normal 18 2 3 4 2" xfId="20837"/>
    <cellStyle name="Normal 18 2 3 5" xfId="19700"/>
    <cellStyle name="Normal 18 2 4" xfId="6496"/>
    <cellStyle name="Normal 18 2 4 2" xfId="7430"/>
    <cellStyle name="Normal 18 2 4 2 2" xfId="9073"/>
    <cellStyle name="Normal 18 2 4 2 2 2" xfId="21436"/>
    <cellStyle name="Normal 18 2 4 2 3" xfId="20299"/>
    <cellStyle name="Normal 18 2 4 3" xfId="8213"/>
    <cellStyle name="Normal 18 2 4 3 2" xfId="20848"/>
    <cellStyle name="Normal 18 2 4 4" xfId="19711"/>
    <cellStyle name="Normal 18 2 5" xfId="7121"/>
    <cellStyle name="Normal 18 2 5 2" xfId="8764"/>
    <cellStyle name="Normal 18 2 5 2 2" xfId="21283"/>
    <cellStyle name="Normal 18 2 5 3" xfId="20146"/>
    <cellStyle name="Normal 18 2 6" xfId="7926"/>
    <cellStyle name="Normal 18 2 6 2" xfId="20718"/>
    <cellStyle name="Normal 18 2 7" xfId="19580"/>
    <cellStyle name="Normal 18 3" xfId="5446"/>
    <cellStyle name="Normal 18 3 2" xfId="6691"/>
    <cellStyle name="Normal 18 3 2 2" xfId="7431"/>
    <cellStyle name="Normal 18 3 2 2 2" xfId="9074"/>
    <cellStyle name="Normal 18 3 2 2 2 2" xfId="21437"/>
    <cellStyle name="Normal 18 3 2 2 3" xfId="20300"/>
    <cellStyle name="Normal 18 3 2 3" xfId="7913"/>
    <cellStyle name="Normal 18 3 2 3 2" xfId="9552"/>
    <cellStyle name="Normal 18 3 2 3 2 2" xfId="21842"/>
    <cellStyle name="Normal 18 3 2 3 3" xfId="20705"/>
    <cellStyle name="Normal 18 3 2 4" xfId="8347"/>
    <cellStyle name="Normal 18 3 2 4 2" xfId="20981"/>
    <cellStyle name="Normal 18 3 2 5" xfId="19844"/>
    <cellStyle name="Normal 18 3 3" xfId="6692"/>
    <cellStyle name="Normal 18 3 3 2" xfId="7432"/>
    <cellStyle name="Normal 18 3 3 2 2" xfId="9075"/>
    <cellStyle name="Normal 18 3 3 2 2 2" xfId="21438"/>
    <cellStyle name="Normal 18 3 3 2 3" xfId="20301"/>
    <cellStyle name="Normal 18 3 3 3" xfId="8348"/>
    <cellStyle name="Normal 18 3 3 3 2" xfId="20982"/>
    <cellStyle name="Normal 18 3 3 4" xfId="19845"/>
    <cellStyle name="Normal 18 3 4" xfId="6499"/>
    <cellStyle name="Normal 18 3 4 2" xfId="7433"/>
    <cellStyle name="Normal 18 3 4 2 2" xfId="9076"/>
    <cellStyle name="Normal 18 3 4 2 2 2" xfId="21439"/>
    <cellStyle name="Normal 18 3 4 2 3" xfId="20302"/>
    <cellStyle name="Normal 18 3 4 3" xfId="8216"/>
    <cellStyle name="Normal 18 3 4 3 2" xfId="20851"/>
    <cellStyle name="Normal 18 3 4 4" xfId="19714"/>
    <cellStyle name="Normal 18 3 5" xfId="7106"/>
    <cellStyle name="Normal 18 3 5 2" xfId="7110"/>
    <cellStyle name="Normal 18 3 5 2 2" xfId="7917"/>
    <cellStyle name="Normal 18 3 5 2 2 2" xfId="9556"/>
    <cellStyle name="Normal 18 3 5 2 2 2 2" xfId="21846"/>
    <cellStyle name="Normal 18 3 5 2 2 3" xfId="20709"/>
    <cellStyle name="Normal 18 3 5 2 3" xfId="8754"/>
    <cellStyle name="Normal 18 3 5 2 3 2" xfId="21274"/>
    <cellStyle name="Normal 18 3 5 2 4" xfId="20137"/>
    <cellStyle name="Normal 18 3 5 3" xfId="7909"/>
    <cellStyle name="Normal 18 3 5 3 2" xfId="9548"/>
    <cellStyle name="Normal 18 3 5 3 2 2" xfId="21838"/>
    <cellStyle name="Normal 18 3 5 3 3" xfId="20701"/>
    <cellStyle name="Normal 18 3 5 4" xfId="8750"/>
    <cellStyle name="Normal 18 3 5 4 2" xfId="21270"/>
    <cellStyle name="Normal 18 3 5 5" xfId="20133"/>
    <cellStyle name="Normal 18 3 6" xfId="7179"/>
    <cellStyle name="Normal 18 3 6 2" xfId="8822"/>
    <cellStyle name="Normal 18 3 6 2 2" xfId="21300"/>
    <cellStyle name="Normal 18 3 6 3" xfId="20163"/>
    <cellStyle name="Normal 18 3 7" xfId="8004"/>
    <cellStyle name="Normal 18 3 7 2" xfId="20733"/>
    <cellStyle name="Normal 18 3 8" xfId="19596"/>
    <cellStyle name="Normal 18 4" xfId="5447"/>
    <cellStyle name="Normal 18 4 2" xfId="6693"/>
    <cellStyle name="Normal 18 4 2 2" xfId="7434"/>
    <cellStyle name="Normal 18 4 2 2 2" xfId="9077"/>
    <cellStyle name="Normal 18 4 2 2 2 2" xfId="21440"/>
    <cellStyle name="Normal 18 4 2 2 3" xfId="20303"/>
    <cellStyle name="Normal 18 4 2 3" xfId="8349"/>
    <cellStyle name="Normal 18 4 2 3 2" xfId="20983"/>
    <cellStyle name="Normal 18 4 2 4" xfId="19846"/>
    <cellStyle name="Normal 18 4 3" xfId="6500"/>
    <cellStyle name="Normal 18 4 3 2" xfId="7435"/>
    <cellStyle name="Normal 18 4 3 2 2" xfId="9078"/>
    <cellStyle name="Normal 18 4 3 2 2 2" xfId="21441"/>
    <cellStyle name="Normal 18 4 3 2 3" xfId="20304"/>
    <cellStyle name="Normal 18 4 3 3" xfId="8217"/>
    <cellStyle name="Normal 18 4 3 3 2" xfId="20852"/>
    <cellStyle name="Normal 18 4 3 4" xfId="19715"/>
    <cellStyle name="Normal 18 4 4" xfId="7180"/>
    <cellStyle name="Normal 18 4 4 2" xfId="8823"/>
    <cellStyle name="Normal 18 4 4 2 2" xfId="21301"/>
    <cellStyle name="Normal 18 4 4 3" xfId="20164"/>
    <cellStyle name="Normal 18 4 5" xfId="8005"/>
    <cellStyle name="Normal 18 4 5 2" xfId="20734"/>
    <cellStyle name="Normal 18 4 6" xfId="19597"/>
    <cellStyle name="Normal 18 5" xfId="5448"/>
    <cellStyle name="Normal 18 5 2" xfId="6694"/>
    <cellStyle name="Normal 18 5 2 2" xfId="7436"/>
    <cellStyle name="Normal 18 5 2 2 2" xfId="9079"/>
    <cellStyle name="Normal 18 5 2 2 2 2" xfId="21442"/>
    <cellStyle name="Normal 18 5 2 2 3" xfId="20305"/>
    <cellStyle name="Normal 18 5 2 3" xfId="8350"/>
    <cellStyle name="Normal 18 5 2 3 2" xfId="20984"/>
    <cellStyle name="Normal 18 5 2 4" xfId="19847"/>
    <cellStyle name="Normal 18 5 3" xfId="6501"/>
    <cellStyle name="Normal 18 5 3 2" xfId="7437"/>
    <cellStyle name="Normal 18 5 3 2 2" xfId="9080"/>
    <cellStyle name="Normal 18 5 3 2 2 2" xfId="21443"/>
    <cellStyle name="Normal 18 5 3 2 3" xfId="20306"/>
    <cellStyle name="Normal 18 5 3 3" xfId="8218"/>
    <cellStyle name="Normal 18 5 3 3 2" xfId="20853"/>
    <cellStyle name="Normal 18 5 3 4" xfId="19716"/>
    <cellStyle name="Normal 18 5 4" xfId="7181"/>
    <cellStyle name="Normal 18 5 4 2" xfId="8824"/>
    <cellStyle name="Normal 18 5 4 2 2" xfId="21302"/>
    <cellStyle name="Normal 18 5 4 3" xfId="20165"/>
    <cellStyle name="Normal 18 5 5" xfId="8006"/>
    <cellStyle name="Normal 18 5 5 2" xfId="20735"/>
    <cellStyle name="Normal 18 5 6" xfId="19598"/>
    <cellStyle name="Normal 18 6" xfId="5449"/>
    <cellStyle name="Normal 18 6 2" xfId="6695"/>
    <cellStyle name="Normal 18 6 2 2" xfId="7438"/>
    <cellStyle name="Normal 18 6 2 2 2" xfId="9081"/>
    <cellStyle name="Normal 18 6 2 2 2 2" xfId="21444"/>
    <cellStyle name="Normal 18 6 2 2 3" xfId="20307"/>
    <cellStyle name="Normal 18 6 2 3" xfId="8351"/>
    <cellStyle name="Normal 18 6 2 3 2" xfId="20985"/>
    <cellStyle name="Normal 18 6 2 4" xfId="19848"/>
    <cellStyle name="Normal 18 6 3" xfId="6502"/>
    <cellStyle name="Normal 18 6 3 2" xfId="7439"/>
    <cellStyle name="Normal 18 6 3 2 2" xfId="9082"/>
    <cellStyle name="Normal 18 6 3 2 2 2" xfId="21445"/>
    <cellStyle name="Normal 18 6 3 2 3" xfId="20308"/>
    <cellStyle name="Normal 18 6 3 3" xfId="8219"/>
    <cellStyle name="Normal 18 6 3 3 2" xfId="20854"/>
    <cellStyle name="Normal 18 6 3 4" xfId="19717"/>
    <cellStyle name="Normal 18 6 4" xfId="7182"/>
    <cellStyle name="Normal 18 6 4 2" xfId="8825"/>
    <cellStyle name="Normal 18 6 4 2 2" xfId="21303"/>
    <cellStyle name="Normal 18 6 4 3" xfId="20166"/>
    <cellStyle name="Normal 18 6 5" xfId="8007"/>
    <cellStyle name="Normal 18 6 5 2" xfId="20736"/>
    <cellStyle name="Normal 18 6 6" xfId="19599"/>
    <cellStyle name="Normal 18 7" xfId="6658"/>
    <cellStyle name="Normal 18 7 2" xfId="30723"/>
    <cellStyle name="Normal 18 8" xfId="6487"/>
    <cellStyle name="Normal 18 8 2" xfId="7440"/>
    <cellStyle name="Normal 18 8 2 2" xfId="9083"/>
    <cellStyle name="Normal 18 8 2 2 2" xfId="21446"/>
    <cellStyle name="Normal 18 8 2 3" xfId="20309"/>
    <cellStyle name="Normal 18 8 3" xfId="8204"/>
    <cellStyle name="Normal 18 8 3 2" xfId="20839"/>
    <cellStyle name="Normal 18 8 4" xfId="19702"/>
    <cellStyle name="Normal 18 9" xfId="7093"/>
    <cellStyle name="Normal 18 9 2" xfId="8737"/>
    <cellStyle name="Normal 18 9 2 2" xfId="21257"/>
    <cellStyle name="Normal 18 9 3" xfId="20120"/>
    <cellStyle name="Normal 18_1_solis_MK Nr 595 " xfId="5450"/>
    <cellStyle name="Normal 19" xfId="5451"/>
    <cellStyle name="Normal 19 10" xfId="6490"/>
    <cellStyle name="Normal 19 10 2" xfId="7441"/>
    <cellStyle name="Normal 19 10 2 2" xfId="9084"/>
    <cellStyle name="Normal 19 10 2 2 2" xfId="21447"/>
    <cellStyle name="Normal 19 10 2 3" xfId="20310"/>
    <cellStyle name="Normal 19 10 3" xfId="8207"/>
    <cellStyle name="Normal 19 10 3 2" xfId="20842"/>
    <cellStyle name="Normal 19 10 4" xfId="19705"/>
    <cellStyle name="Normal 19 11" xfId="7183"/>
    <cellStyle name="Normal 19 11 2" xfId="8826"/>
    <cellStyle name="Normal 19 11 2 2" xfId="21304"/>
    <cellStyle name="Normal 19 11 3" xfId="20167"/>
    <cellStyle name="Normal 19 12" xfId="8008"/>
    <cellStyle name="Normal 19 12 2" xfId="20737"/>
    <cellStyle name="Normal 19 13" xfId="19600"/>
    <cellStyle name="Normal 19 2" xfId="5452"/>
    <cellStyle name="Normal 19 2 2" xfId="5453"/>
    <cellStyle name="Normal 19 2 3" xfId="5454"/>
    <cellStyle name="Normal 19 2 4" xfId="30596"/>
    <cellStyle name="Normal 19 2_1_solis_MK Nr 595 " xfId="5455"/>
    <cellStyle name="Normal 19 3" xfId="5456"/>
    <cellStyle name="Normal 19 4" xfId="5457"/>
    <cellStyle name="Normal 19 5" xfId="6696"/>
    <cellStyle name="Normal 19 5 2" xfId="7442"/>
    <cellStyle name="Normal 19 5 2 2" xfId="9085"/>
    <cellStyle name="Normal 19 5 2 2 2" xfId="21448"/>
    <cellStyle name="Normal 19 5 2 3" xfId="20311"/>
    <cellStyle name="Normal 19 5 3" xfId="8352"/>
    <cellStyle name="Normal 19 5 3 2" xfId="20986"/>
    <cellStyle name="Normal 19 5 4" xfId="19849"/>
    <cellStyle name="Normal 19 6" xfId="6697"/>
    <cellStyle name="Normal 19 6 2" xfId="7443"/>
    <cellStyle name="Normal 19 6 2 2" xfId="9086"/>
    <cellStyle name="Normal 19 6 2 2 2" xfId="21449"/>
    <cellStyle name="Normal 19 6 2 3" xfId="20312"/>
    <cellStyle name="Normal 19 6 3" xfId="8353"/>
    <cellStyle name="Normal 19 6 3 2" xfId="20987"/>
    <cellStyle name="Normal 19 6 4" xfId="19850"/>
    <cellStyle name="Normal 19 7" xfId="6503"/>
    <cellStyle name="Normal 19 7 2" xfId="7444"/>
    <cellStyle name="Normal 19 7 2 2" xfId="9087"/>
    <cellStyle name="Normal 19 7 2 2 2" xfId="21450"/>
    <cellStyle name="Normal 19 7 2 3" xfId="20313"/>
    <cellStyle name="Normal 19 7 3" xfId="8220"/>
    <cellStyle name="Normal 19 7 3 2" xfId="20855"/>
    <cellStyle name="Normal 19 7 4" xfId="19718"/>
    <cellStyle name="Normal 19 8" xfId="6489"/>
    <cellStyle name="Normal 19 8 2" xfId="7445"/>
    <cellStyle name="Normal 19 8 2 2" xfId="9088"/>
    <cellStyle name="Normal 19 8 2 2 2" xfId="21451"/>
    <cellStyle name="Normal 19 8 2 3" xfId="20314"/>
    <cellStyle name="Normal 19 8 3" xfId="8206"/>
    <cellStyle name="Normal 19 8 3 2" xfId="20841"/>
    <cellStyle name="Normal 19 8 4" xfId="19704"/>
    <cellStyle name="Normal 19 9" xfId="6491"/>
    <cellStyle name="Normal 19 9 2" xfId="7446"/>
    <cellStyle name="Normal 19 9 2 2" xfId="9089"/>
    <cellStyle name="Normal 19 9 2 2 2" xfId="21452"/>
    <cellStyle name="Normal 19 9 2 3" xfId="20315"/>
    <cellStyle name="Normal 19 9 3" xfId="8208"/>
    <cellStyle name="Normal 19 9 3 2" xfId="20843"/>
    <cellStyle name="Normal 19 9 4" xfId="19706"/>
    <cellStyle name="Normal 19_1_solis_MK Nr 595 " xfId="5458"/>
    <cellStyle name="Normal 2" xfId="2"/>
    <cellStyle name="Normal 2 10" xfId="5459"/>
    <cellStyle name="Normal 2 10 2" xfId="6698"/>
    <cellStyle name="Normal 2 10 2 2" xfId="7447"/>
    <cellStyle name="Normal 2 10 2 2 2" xfId="9090"/>
    <cellStyle name="Normal 2 10 2 2 2 2" xfId="21453"/>
    <cellStyle name="Normal 2 10 2 2 3" xfId="20316"/>
    <cellStyle name="Normal 2 10 2 3" xfId="8354"/>
    <cellStyle name="Normal 2 10 2 3 2" xfId="20988"/>
    <cellStyle name="Normal 2 10 2 4" xfId="19851"/>
    <cellStyle name="Normal 2 10 3" xfId="6699"/>
    <cellStyle name="Normal 2 10 3 2" xfId="7448"/>
    <cellStyle name="Normal 2 10 3 2 2" xfId="9091"/>
    <cellStyle name="Normal 2 10 3 2 2 2" xfId="21454"/>
    <cellStyle name="Normal 2 10 3 2 3" xfId="20317"/>
    <cellStyle name="Normal 2 10 3 3" xfId="8355"/>
    <cellStyle name="Normal 2 10 3 3 2" xfId="20989"/>
    <cellStyle name="Normal 2 10 3 4" xfId="19852"/>
    <cellStyle name="Normal 2 10 4" xfId="6504"/>
    <cellStyle name="Normal 2 10 4 2" xfId="7449"/>
    <cellStyle name="Normal 2 10 4 2 2" xfId="9092"/>
    <cellStyle name="Normal 2 10 4 2 2 2" xfId="21455"/>
    <cellStyle name="Normal 2 10 4 2 3" xfId="20318"/>
    <cellStyle name="Normal 2 10 4 3" xfId="8221"/>
    <cellStyle name="Normal 2 10 4 3 2" xfId="20856"/>
    <cellStyle name="Normal 2 10 4 4" xfId="19719"/>
    <cellStyle name="Normal 2 10 5" xfId="7184"/>
    <cellStyle name="Normal 2 10 5 2" xfId="8827"/>
    <cellStyle name="Normal 2 10 5 2 2" xfId="21305"/>
    <cellStyle name="Normal 2 10 5 3" xfId="20168"/>
    <cellStyle name="Normal 2 10 6" xfId="8009"/>
    <cellStyle name="Normal 2 10 6 2" xfId="20738"/>
    <cellStyle name="Normal 2 10 7" xfId="19601"/>
    <cellStyle name="Normal 2 11" xfId="5460"/>
    <cellStyle name="Normal 2 11 2" xfId="6700"/>
    <cellStyle name="Normal 2 11 2 2" xfId="7450"/>
    <cellStyle name="Normal 2 11 2 2 2" xfId="9093"/>
    <cellStyle name="Normal 2 11 2 2 2 2" xfId="21456"/>
    <cellStyle name="Normal 2 11 2 2 3" xfId="20319"/>
    <cellStyle name="Normal 2 11 2 3" xfId="8356"/>
    <cellStyle name="Normal 2 11 2 3 2" xfId="20990"/>
    <cellStyle name="Normal 2 11 2 4" xfId="19853"/>
    <cellStyle name="Normal 2 11 3" xfId="6701"/>
    <cellStyle name="Normal 2 11 3 2" xfId="7451"/>
    <cellStyle name="Normal 2 11 3 2 2" xfId="9094"/>
    <cellStyle name="Normal 2 11 3 2 2 2" xfId="21457"/>
    <cellStyle name="Normal 2 11 3 2 3" xfId="20320"/>
    <cellStyle name="Normal 2 11 3 3" xfId="8357"/>
    <cellStyle name="Normal 2 11 3 3 2" xfId="20991"/>
    <cellStyle name="Normal 2 11 3 4" xfId="19854"/>
    <cellStyle name="Normal 2 11 4" xfId="6505"/>
    <cellStyle name="Normal 2 11 4 2" xfId="7452"/>
    <cellStyle name="Normal 2 11 4 2 2" xfId="9095"/>
    <cellStyle name="Normal 2 11 4 2 2 2" xfId="21458"/>
    <cellStyle name="Normal 2 11 4 2 3" xfId="20321"/>
    <cellStyle name="Normal 2 11 4 3" xfId="8222"/>
    <cellStyle name="Normal 2 11 4 3 2" xfId="20857"/>
    <cellStyle name="Normal 2 11 4 4" xfId="19720"/>
    <cellStyle name="Normal 2 11 5" xfId="7185"/>
    <cellStyle name="Normal 2 11 5 2" xfId="8828"/>
    <cellStyle name="Normal 2 11 5 2 2" xfId="21306"/>
    <cellStyle name="Normal 2 11 5 3" xfId="20169"/>
    <cellStyle name="Normal 2 11 6" xfId="8010"/>
    <cellStyle name="Normal 2 11 6 2" xfId="20739"/>
    <cellStyle name="Normal 2 11 7" xfId="19602"/>
    <cellStyle name="Normal 2 12" xfId="5461"/>
    <cellStyle name="Normal 2 12 2" xfId="30597"/>
    <cellStyle name="Normal 2 12 2 2" xfId="24"/>
    <cellStyle name="Normal 2 13" xfId="5462"/>
    <cellStyle name="Normal 2 13 10" xfId="5463"/>
    <cellStyle name="Normal 2 13 11" xfId="5464"/>
    <cellStyle name="Normal 2 13 12" xfId="5465"/>
    <cellStyle name="Normal 2 13 13" xfId="5466"/>
    <cellStyle name="Normal 2 13 2" xfId="5467"/>
    <cellStyle name="Normal 2 13 2 10" xfId="5468"/>
    <cellStyle name="Normal 2 13 2 10 2" xfId="30599"/>
    <cellStyle name="Normal 2 13 2 11" xfId="5469"/>
    <cellStyle name="Normal 2 13 2 11 2" xfId="30600"/>
    <cellStyle name="Normal 2 13 2 12" xfId="5470"/>
    <cellStyle name="Normal 2 13 2 12 2" xfId="30601"/>
    <cellStyle name="Normal 2 13 2 13" xfId="5471"/>
    <cellStyle name="Normal 2 13 2 13 2" xfId="30602"/>
    <cellStyle name="Normal 2 13 2 14" xfId="30598"/>
    <cellStyle name="Normal 2 13 2 2" xfId="5472"/>
    <cellStyle name="Normal 2 13 2 2 2" xfId="30603"/>
    <cellStyle name="Normal 2 13 2 3" xfId="5473"/>
    <cellStyle name="Normal 2 13 2 3 2" xfId="30604"/>
    <cellStyle name="Normal 2 13 2 4" xfId="5474"/>
    <cellStyle name="Normal 2 13 2 4 2" xfId="30605"/>
    <cellStyle name="Normal 2 13 2 5" xfId="5475"/>
    <cellStyle name="Normal 2 13 2 5 2" xfId="30606"/>
    <cellStyle name="Normal 2 13 2 6" xfId="5476"/>
    <cellStyle name="Normal 2 13 2 6 2" xfId="30607"/>
    <cellStyle name="Normal 2 13 2 7" xfId="5477"/>
    <cellStyle name="Normal 2 13 2 7 2" xfId="30608"/>
    <cellStyle name="Normal 2 13 2 8" xfId="5478"/>
    <cellStyle name="Normal 2 13 2 8 2" xfId="30609"/>
    <cellStyle name="Normal 2 13 2 9" xfId="5479"/>
    <cellStyle name="Normal 2 13 2 9 2" xfId="30610"/>
    <cellStyle name="Normal 2 13 3" xfId="5480"/>
    <cellStyle name="Normal 2 13 4" xfId="5481"/>
    <cellStyle name="Normal 2 13 5" xfId="5482"/>
    <cellStyle name="Normal 2 13 6" xfId="5483"/>
    <cellStyle name="Normal 2 13 7" xfId="5484"/>
    <cellStyle name="Normal 2 13 8" xfId="5485"/>
    <cellStyle name="Normal 2 13 9" xfId="5486"/>
    <cellStyle name="Normal 2 14" xfId="5487"/>
    <cellStyle name="Normal 2 14 2" xfId="30611"/>
    <cellStyle name="Normal 2 15" xfId="5488"/>
    <cellStyle name="Normal 2 15 2" xfId="30612"/>
    <cellStyle name="Normal 2 16" xfId="5489"/>
    <cellStyle name="Normal 2 16 2" xfId="30613"/>
    <cellStyle name="Normal 2 17" xfId="5490"/>
    <cellStyle name="Normal 2 17 2" xfId="30614"/>
    <cellStyle name="Normal 2 18" xfId="5491"/>
    <cellStyle name="Normal 2 18 2" xfId="30615"/>
    <cellStyle name="Normal 2 19" xfId="5492"/>
    <cellStyle name="Normal 2 19 2" xfId="30616"/>
    <cellStyle name="Normal 2 2" xfId="160"/>
    <cellStyle name="Normal 2 2 10" xfId="158"/>
    <cellStyle name="Normal 2 2 10 2" xfId="6702"/>
    <cellStyle name="Normal 2 2 10 2 2" xfId="7453"/>
    <cellStyle name="Normal 2 2 10 2 2 2" xfId="9096"/>
    <cellStyle name="Normal 2 2 10 2 2 2 2" xfId="21459"/>
    <cellStyle name="Normal 2 2 10 2 2 3" xfId="20322"/>
    <cellStyle name="Normal 2 2 10 2 3" xfId="8358"/>
    <cellStyle name="Normal 2 2 10 2 3 2" xfId="20992"/>
    <cellStyle name="Normal 2 2 10 2 4" xfId="19855"/>
    <cellStyle name="Normal 2 2 10 3" xfId="6703"/>
    <cellStyle name="Normal 2 2 10 3 2" xfId="7454"/>
    <cellStyle name="Normal 2 2 10 3 2 2" xfId="9097"/>
    <cellStyle name="Normal 2 2 10 3 2 2 2" xfId="21460"/>
    <cellStyle name="Normal 2 2 10 3 2 3" xfId="20323"/>
    <cellStyle name="Normal 2 2 10 3 3" xfId="8359"/>
    <cellStyle name="Normal 2 2 10 3 3 2" xfId="20993"/>
    <cellStyle name="Normal 2 2 10 3 4" xfId="19856"/>
    <cellStyle name="Normal 2 2 10 4" xfId="6506"/>
    <cellStyle name="Normal 2 2 10 4 2" xfId="7455"/>
    <cellStyle name="Normal 2 2 10 4 2 2" xfId="9098"/>
    <cellStyle name="Normal 2 2 10 4 2 2 2" xfId="21461"/>
    <cellStyle name="Normal 2 2 10 4 2 3" xfId="20324"/>
    <cellStyle name="Normal 2 2 10 4 3" xfId="8223"/>
    <cellStyle name="Normal 2 2 10 4 3 2" xfId="20858"/>
    <cellStyle name="Normal 2 2 10 4 4" xfId="19721"/>
    <cellStyle name="Normal 2 2 10 5" xfId="7186"/>
    <cellStyle name="Normal 2 2 10 5 2" xfId="8829"/>
    <cellStyle name="Normal 2 2 10 5 2 2" xfId="21307"/>
    <cellStyle name="Normal 2 2 10 5 3" xfId="20170"/>
    <cellStyle name="Normal 2 2 10 6" xfId="8011"/>
    <cellStyle name="Normal 2 2 10 6 2" xfId="20740"/>
    <cellStyle name="Normal 2 2 10 7" xfId="19603"/>
    <cellStyle name="Normal 2 2 11" xfId="5494"/>
    <cellStyle name="Normal 2 2 11 2" xfId="6704"/>
    <cellStyle name="Normal 2 2 11 2 2" xfId="7456"/>
    <cellStyle name="Normal 2 2 11 2 2 2" xfId="9099"/>
    <cellStyle name="Normal 2 2 11 2 2 2 2" xfId="21462"/>
    <cellStyle name="Normal 2 2 11 2 2 3" xfId="20325"/>
    <cellStyle name="Normal 2 2 11 2 3" xfId="8360"/>
    <cellStyle name="Normal 2 2 11 2 3 2" xfId="20994"/>
    <cellStyle name="Normal 2 2 11 2 4" xfId="19857"/>
    <cellStyle name="Normal 2 2 11 3" xfId="6705"/>
    <cellStyle name="Normal 2 2 11 3 2" xfId="7457"/>
    <cellStyle name="Normal 2 2 11 3 2 2" xfId="9100"/>
    <cellStyle name="Normal 2 2 11 3 2 2 2" xfId="21463"/>
    <cellStyle name="Normal 2 2 11 3 2 3" xfId="20326"/>
    <cellStyle name="Normal 2 2 11 3 3" xfId="8361"/>
    <cellStyle name="Normal 2 2 11 3 3 2" xfId="20995"/>
    <cellStyle name="Normal 2 2 11 3 4" xfId="19858"/>
    <cellStyle name="Normal 2 2 11 4" xfId="6507"/>
    <cellStyle name="Normal 2 2 11 4 2" xfId="7458"/>
    <cellStyle name="Normal 2 2 11 4 2 2" xfId="9101"/>
    <cellStyle name="Normal 2 2 11 4 2 2 2" xfId="21464"/>
    <cellStyle name="Normal 2 2 11 4 2 3" xfId="20327"/>
    <cellStyle name="Normal 2 2 11 4 3" xfId="8224"/>
    <cellStyle name="Normal 2 2 11 4 3 2" xfId="20859"/>
    <cellStyle name="Normal 2 2 11 4 4" xfId="19722"/>
    <cellStyle name="Normal 2 2 11 5" xfId="7187"/>
    <cellStyle name="Normal 2 2 11 5 2" xfId="8830"/>
    <cellStyle name="Normal 2 2 11 5 2 2" xfId="21308"/>
    <cellStyle name="Normal 2 2 11 5 3" xfId="20171"/>
    <cellStyle name="Normal 2 2 11 6" xfId="8012"/>
    <cellStyle name="Normal 2 2 11 6 2" xfId="20741"/>
    <cellStyle name="Normal 2 2 11 7" xfId="19604"/>
    <cellStyle name="Normal 2 2 12" xfId="5495"/>
    <cellStyle name="Normal 2 2 12 2" xfId="6706"/>
    <cellStyle name="Normal 2 2 12 2 2" xfId="7459"/>
    <cellStyle name="Normal 2 2 12 2 2 2" xfId="9102"/>
    <cellStyle name="Normal 2 2 12 2 2 2 2" xfId="21465"/>
    <cellStyle name="Normal 2 2 12 2 2 3" xfId="20328"/>
    <cellStyle name="Normal 2 2 12 2 3" xfId="8362"/>
    <cellStyle name="Normal 2 2 12 2 3 2" xfId="20996"/>
    <cellStyle name="Normal 2 2 12 2 4" xfId="19859"/>
    <cellStyle name="Normal 2 2 12 3" xfId="6707"/>
    <cellStyle name="Normal 2 2 12 3 2" xfId="7460"/>
    <cellStyle name="Normal 2 2 12 3 2 2" xfId="9103"/>
    <cellStyle name="Normal 2 2 12 3 2 2 2" xfId="21466"/>
    <cellStyle name="Normal 2 2 12 3 2 3" xfId="20329"/>
    <cellStyle name="Normal 2 2 12 3 3" xfId="8363"/>
    <cellStyle name="Normal 2 2 12 3 3 2" xfId="20997"/>
    <cellStyle name="Normal 2 2 12 3 4" xfId="19860"/>
    <cellStyle name="Normal 2 2 12 4" xfId="6508"/>
    <cellStyle name="Normal 2 2 12 4 2" xfId="7461"/>
    <cellStyle name="Normal 2 2 12 4 2 2" xfId="9104"/>
    <cellStyle name="Normal 2 2 12 4 2 2 2" xfId="21467"/>
    <cellStyle name="Normal 2 2 12 4 2 3" xfId="20330"/>
    <cellStyle name="Normal 2 2 12 4 3" xfId="8225"/>
    <cellStyle name="Normal 2 2 12 4 3 2" xfId="20860"/>
    <cellStyle name="Normal 2 2 12 4 4" xfId="19723"/>
    <cellStyle name="Normal 2 2 12 5" xfId="7188"/>
    <cellStyle name="Normal 2 2 12 5 2" xfId="8831"/>
    <cellStyle name="Normal 2 2 12 5 2 2" xfId="21309"/>
    <cellStyle name="Normal 2 2 12 5 3" xfId="20172"/>
    <cellStyle name="Normal 2 2 12 6" xfId="8013"/>
    <cellStyle name="Normal 2 2 12 6 2" xfId="20742"/>
    <cellStyle name="Normal 2 2 12 7" xfId="19605"/>
    <cellStyle name="Normal 2 2 13" xfId="5496"/>
    <cellStyle name="Normal 2 2 13 2" xfId="6708"/>
    <cellStyle name="Normal 2 2 13 2 2" xfId="7462"/>
    <cellStyle name="Normal 2 2 13 2 2 2" xfId="9105"/>
    <cellStyle name="Normal 2 2 13 2 2 2 2" xfId="21468"/>
    <cellStyle name="Normal 2 2 13 2 2 3" xfId="20331"/>
    <cellStyle name="Normal 2 2 13 2 3" xfId="8364"/>
    <cellStyle name="Normal 2 2 13 2 3 2" xfId="20998"/>
    <cellStyle name="Normal 2 2 13 2 4" xfId="19861"/>
    <cellStyle name="Normal 2 2 13 3" xfId="6709"/>
    <cellStyle name="Normal 2 2 13 3 2" xfId="7463"/>
    <cellStyle name="Normal 2 2 13 3 2 2" xfId="9106"/>
    <cellStyle name="Normal 2 2 13 3 2 2 2" xfId="21469"/>
    <cellStyle name="Normal 2 2 13 3 2 3" xfId="20332"/>
    <cellStyle name="Normal 2 2 13 3 3" xfId="8365"/>
    <cellStyle name="Normal 2 2 13 3 3 2" xfId="20999"/>
    <cellStyle name="Normal 2 2 13 3 4" xfId="19862"/>
    <cellStyle name="Normal 2 2 13 4" xfId="6509"/>
    <cellStyle name="Normal 2 2 13 4 2" xfId="7464"/>
    <cellStyle name="Normal 2 2 13 4 2 2" xfId="9107"/>
    <cellStyle name="Normal 2 2 13 4 2 2 2" xfId="21470"/>
    <cellStyle name="Normal 2 2 13 4 2 3" xfId="20333"/>
    <cellStyle name="Normal 2 2 13 4 3" xfId="8226"/>
    <cellStyle name="Normal 2 2 13 4 3 2" xfId="20861"/>
    <cellStyle name="Normal 2 2 13 4 4" xfId="19724"/>
    <cellStyle name="Normal 2 2 13 5" xfId="7189"/>
    <cellStyle name="Normal 2 2 13 5 2" xfId="8832"/>
    <cellStyle name="Normal 2 2 13 5 2 2" xfId="21310"/>
    <cellStyle name="Normal 2 2 13 5 3" xfId="20173"/>
    <cellStyle name="Normal 2 2 13 6" xfId="8014"/>
    <cellStyle name="Normal 2 2 13 6 2" xfId="20743"/>
    <cellStyle name="Normal 2 2 13 7" xfId="19606"/>
    <cellStyle name="Normal 2 2 14" xfId="5497"/>
    <cellStyle name="Normal 2 2 14 2" xfId="6710"/>
    <cellStyle name="Normal 2 2 14 2 2" xfId="7465"/>
    <cellStyle name="Normal 2 2 14 2 2 2" xfId="9108"/>
    <cellStyle name="Normal 2 2 14 2 2 2 2" xfId="21471"/>
    <cellStyle name="Normal 2 2 14 2 2 3" xfId="20334"/>
    <cellStyle name="Normal 2 2 14 2 3" xfId="8366"/>
    <cellStyle name="Normal 2 2 14 2 3 2" xfId="21000"/>
    <cellStyle name="Normal 2 2 14 2 4" xfId="19863"/>
    <cellStyle name="Normal 2 2 14 3" xfId="6711"/>
    <cellStyle name="Normal 2 2 14 3 2" xfId="7466"/>
    <cellStyle name="Normal 2 2 14 3 2 2" xfId="9109"/>
    <cellStyle name="Normal 2 2 14 3 2 2 2" xfId="21472"/>
    <cellStyle name="Normal 2 2 14 3 2 3" xfId="20335"/>
    <cellStyle name="Normal 2 2 14 3 3" xfId="8367"/>
    <cellStyle name="Normal 2 2 14 3 3 2" xfId="21001"/>
    <cellStyle name="Normal 2 2 14 3 4" xfId="19864"/>
    <cellStyle name="Normal 2 2 14 4" xfId="6510"/>
    <cellStyle name="Normal 2 2 14 4 2" xfId="7467"/>
    <cellStyle name="Normal 2 2 14 4 2 2" xfId="9110"/>
    <cellStyle name="Normal 2 2 14 4 2 2 2" xfId="21473"/>
    <cellStyle name="Normal 2 2 14 4 2 3" xfId="20336"/>
    <cellStyle name="Normal 2 2 14 4 3" xfId="8227"/>
    <cellStyle name="Normal 2 2 14 4 3 2" xfId="20862"/>
    <cellStyle name="Normal 2 2 14 4 4" xfId="19725"/>
    <cellStyle name="Normal 2 2 14 5" xfId="7190"/>
    <cellStyle name="Normal 2 2 14 5 2" xfId="8833"/>
    <cellStyle name="Normal 2 2 14 5 2 2" xfId="21311"/>
    <cellStyle name="Normal 2 2 14 5 3" xfId="20174"/>
    <cellStyle name="Normal 2 2 14 6" xfId="8015"/>
    <cellStyle name="Normal 2 2 14 6 2" xfId="20744"/>
    <cellStyle name="Normal 2 2 14 7" xfId="19607"/>
    <cellStyle name="Normal 2 2 15" xfId="5498"/>
    <cellStyle name="Normal 2 2 15 2" xfId="6712"/>
    <cellStyle name="Normal 2 2 15 2 2" xfId="7468"/>
    <cellStyle name="Normal 2 2 15 2 2 2" xfId="9111"/>
    <cellStyle name="Normal 2 2 15 2 2 2 2" xfId="21474"/>
    <cellStyle name="Normal 2 2 15 2 2 3" xfId="20337"/>
    <cellStyle name="Normal 2 2 15 2 3" xfId="8368"/>
    <cellStyle name="Normal 2 2 15 2 3 2" xfId="21002"/>
    <cellStyle name="Normal 2 2 15 2 4" xfId="19865"/>
    <cellStyle name="Normal 2 2 15 3" xfId="6713"/>
    <cellStyle name="Normal 2 2 15 3 2" xfId="7469"/>
    <cellStyle name="Normal 2 2 15 3 2 2" xfId="9112"/>
    <cellStyle name="Normal 2 2 15 3 2 2 2" xfId="21475"/>
    <cellStyle name="Normal 2 2 15 3 2 3" xfId="20338"/>
    <cellStyle name="Normal 2 2 15 3 3" xfId="8369"/>
    <cellStyle name="Normal 2 2 15 3 3 2" xfId="21003"/>
    <cellStyle name="Normal 2 2 15 3 4" xfId="19866"/>
    <cellStyle name="Normal 2 2 15 4" xfId="6511"/>
    <cellStyle name="Normal 2 2 15 4 2" xfId="7470"/>
    <cellStyle name="Normal 2 2 15 4 2 2" xfId="9113"/>
    <cellStyle name="Normal 2 2 15 4 2 2 2" xfId="21476"/>
    <cellStyle name="Normal 2 2 15 4 2 3" xfId="20339"/>
    <cellStyle name="Normal 2 2 15 4 3" xfId="8228"/>
    <cellStyle name="Normal 2 2 15 4 3 2" xfId="20863"/>
    <cellStyle name="Normal 2 2 15 4 4" xfId="19726"/>
    <cellStyle name="Normal 2 2 15 5" xfId="7191"/>
    <cellStyle name="Normal 2 2 15 5 2" xfId="8834"/>
    <cellStyle name="Normal 2 2 15 5 2 2" xfId="21312"/>
    <cellStyle name="Normal 2 2 15 5 3" xfId="20175"/>
    <cellStyle name="Normal 2 2 15 6" xfId="8016"/>
    <cellStyle name="Normal 2 2 15 6 2" xfId="20745"/>
    <cellStyle name="Normal 2 2 15 7" xfId="19608"/>
    <cellStyle name="Normal 2 2 16" xfId="5499"/>
    <cellStyle name="Normal 2 2 16 2" xfId="6714"/>
    <cellStyle name="Normal 2 2 16 2 2" xfId="7471"/>
    <cellStyle name="Normal 2 2 16 2 2 2" xfId="9114"/>
    <cellStyle name="Normal 2 2 16 2 2 2 2" xfId="21477"/>
    <cellStyle name="Normal 2 2 16 2 2 3" xfId="20340"/>
    <cellStyle name="Normal 2 2 16 2 3" xfId="8370"/>
    <cellStyle name="Normal 2 2 16 2 3 2" xfId="21004"/>
    <cellStyle name="Normal 2 2 16 2 4" xfId="19867"/>
    <cellStyle name="Normal 2 2 16 3" xfId="6715"/>
    <cellStyle name="Normal 2 2 16 3 2" xfId="7472"/>
    <cellStyle name="Normal 2 2 16 3 2 2" xfId="9115"/>
    <cellStyle name="Normal 2 2 16 3 2 2 2" xfId="21478"/>
    <cellStyle name="Normal 2 2 16 3 2 3" xfId="20341"/>
    <cellStyle name="Normal 2 2 16 3 3" xfId="8371"/>
    <cellStyle name="Normal 2 2 16 3 3 2" xfId="21005"/>
    <cellStyle name="Normal 2 2 16 3 4" xfId="19868"/>
    <cellStyle name="Normal 2 2 16 4" xfId="6512"/>
    <cellStyle name="Normal 2 2 16 4 2" xfId="7473"/>
    <cellStyle name="Normal 2 2 16 4 2 2" xfId="9116"/>
    <cellStyle name="Normal 2 2 16 4 2 2 2" xfId="21479"/>
    <cellStyle name="Normal 2 2 16 4 2 3" xfId="20342"/>
    <cellStyle name="Normal 2 2 16 4 3" xfId="8229"/>
    <cellStyle name="Normal 2 2 16 4 3 2" xfId="20864"/>
    <cellStyle name="Normal 2 2 16 4 4" xfId="19727"/>
    <cellStyle name="Normal 2 2 16 5" xfId="7192"/>
    <cellStyle name="Normal 2 2 16 5 2" xfId="8835"/>
    <cellStyle name="Normal 2 2 16 5 2 2" xfId="21313"/>
    <cellStyle name="Normal 2 2 16 5 3" xfId="20176"/>
    <cellStyle name="Normal 2 2 16 6" xfId="8017"/>
    <cellStyle name="Normal 2 2 16 6 2" xfId="20746"/>
    <cellStyle name="Normal 2 2 16 7" xfId="19609"/>
    <cellStyle name="Normal 2 2 17" xfId="5500"/>
    <cellStyle name="Normal 2 2 17 2" xfId="6716"/>
    <cellStyle name="Normal 2 2 17 2 2" xfId="7474"/>
    <cellStyle name="Normal 2 2 17 2 2 2" xfId="9117"/>
    <cellStyle name="Normal 2 2 17 2 2 2 2" xfId="21480"/>
    <cellStyle name="Normal 2 2 17 2 2 3" xfId="20343"/>
    <cellStyle name="Normal 2 2 17 2 3" xfId="8372"/>
    <cellStyle name="Normal 2 2 17 2 3 2" xfId="21006"/>
    <cellStyle name="Normal 2 2 17 2 4" xfId="19869"/>
    <cellStyle name="Normal 2 2 17 3" xfId="6717"/>
    <cellStyle name="Normal 2 2 17 3 2" xfId="7475"/>
    <cellStyle name="Normal 2 2 17 3 2 2" xfId="9118"/>
    <cellStyle name="Normal 2 2 17 3 2 2 2" xfId="21481"/>
    <cellStyle name="Normal 2 2 17 3 2 3" xfId="20344"/>
    <cellStyle name="Normal 2 2 17 3 3" xfId="8373"/>
    <cellStyle name="Normal 2 2 17 3 3 2" xfId="21007"/>
    <cellStyle name="Normal 2 2 17 3 4" xfId="19870"/>
    <cellStyle name="Normal 2 2 17 4" xfId="6513"/>
    <cellStyle name="Normal 2 2 17 4 2" xfId="7476"/>
    <cellStyle name="Normal 2 2 17 4 2 2" xfId="9119"/>
    <cellStyle name="Normal 2 2 17 4 2 2 2" xfId="21482"/>
    <cellStyle name="Normal 2 2 17 4 2 3" xfId="20345"/>
    <cellStyle name="Normal 2 2 17 4 3" xfId="8230"/>
    <cellStyle name="Normal 2 2 17 4 3 2" xfId="20865"/>
    <cellStyle name="Normal 2 2 17 4 4" xfId="19728"/>
    <cellStyle name="Normal 2 2 17 5" xfId="7193"/>
    <cellStyle name="Normal 2 2 17 5 2" xfId="8836"/>
    <cellStyle name="Normal 2 2 17 5 2 2" xfId="21314"/>
    <cellStyle name="Normal 2 2 17 5 3" xfId="20177"/>
    <cellStyle name="Normal 2 2 17 6" xfId="8018"/>
    <cellStyle name="Normal 2 2 17 6 2" xfId="20747"/>
    <cellStyle name="Normal 2 2 17 7" xfId="19610"/>
    <cellStyle name="Normal 2 2 18" xfId="5501"/>
    <cellStyle name="Normal 2 2 18 2" xfId="6718"/>
    <cellStyle name="Normal 2 2 18 2 2" xfId="7477"/>
    <cellStyle name="Normal 2 2 18 2 2 2" xfId="9120"/>
    <cellStyle name="Normal 2 2 18 2 2 2 2" xfId="21483"/>
    <cellStyle name="Normal 2 2 18 2 2 3" xfId="20346"/>
    <cellStyle name="Normal 2 2 18 2 3" xfId="8374"/>
    <cellStyle name="Normal 2 2 18 2 3 2" xfId="21008"/>
    <cellStyle name="Normal 2 2 18 2 4" xfId="19871"/>
    <cellStyle name="Normal 2 2 18 3" xfId="6719"/>
    <cellStyle name="Normal 2 2 18 3 2" xfId="7478"/>
    <cellStyle name="Normal 2 2 18 3 2 2" xfId="9121"/>
    <cellStyle name="Normal 2 2 18 3 2 2 2" xfId="21484"/>
    <cellStyle name="Normal 2 2 18 3 2 3" xfId="20347"/>
    <cellStyle name="Normal 2 2 18 3 3" xfId="8375"/>
    <cellStyle name="Normal 2 2 18 3 3 2" xfId="21009"/>
    <cellStyle name="Normal 2 2 18 3 4" xfId="19872"/>
    <cellStyle name="Normal 2 2 18 4" xfId="6514"/>
    <cellStyle name="Normal 2 2 18 4 2" xfId="7479"/>
    <cellStyle name="Normal 2 2 18 4 2 2" xfId="9122"/>
    <cellStyle name="Normal 2 2 18 4 2 2 2" xfId="21485"/>
    <cellStyle name="Normal 2 2 18 4 2 3" xfId="20348"/>
    <cellStyle name="Normal 2 2 18 4 3" xfId="8231"/>
    <cellStyle name="Normal 2 2 18 4 3 2" xfId="20866"/>
    <cellStyle name="Normal 2 2 18 4 4" xfId="19729"/>
    <cellStyle name="Normal 2 2 18 5" xfId="7194"/>
    <cellStyle name="Normal 2 2 18 5 2" xfId="8837"/>
    <cellStyle name="Normal 2 2 18 5 2 2" xfId="21315"/>
    <cellStyle name="Normal 2 2 18 5 3" xfId="20178"/>
    <cellStyle name="Normal 2 2 18 6" xfId="8019"/>
    <cellStyle name="Normal 2 2 18 6 2" xfId="20748"/>
    <cellStyle name="Normal 2 2 18 7" xfId="19611"/>
    <cellStyle name="Normal 2 2 19" xfId="5502"/>
    <cellStyle name="Normal 2 2 19 2" xfId="6720"/>
    <cellStyle name="Normal 2 2 19 2 2" xfId="7480"/>
    <cellStyle name="Normal 2 2 19 2 2 2" xfId="9123"/>
    <cellStyle name="Normal 2 2 19 2 2 2 2" xfId="21486"/>
    <cellStyle name="Normal 2 2 19 2 2 3" xfId="20349"/>
    <cellStyle name="Normal 2 2 19 2 3" xfId="8376"/>
    <cellStyle name="Normal 2 2 19 2 3 2" xfId="21010"/>
    <cellStyle name="Normal 2 2 19 2 4" xfId="19873"/>
    <cellStyle name="Normal 2 2 19 3" xfId="6721"/>
    <cellStyle name="Normal 2 2 19 3 2" xfId="7481"/>
    <cellStyle name="Normal 2 2 19 3 2 2" xfId="9124"/>
    <cellStyle name="Normal 2 2 19 3 2 2 2" xfId="21487"/>
    <cellStyle name="Normal 2 2 19 3 2 3" xfId="20350"/>
    <cellStyle name="Normal 2 2 19 3 3" xfId="8377"/>
    <cellStyle name="Normal 2 2 19 3 3 2" xfId="21011"/>
    <cellStyle name="Normal 2 2 19 3 4" xfId="19874"/>
    <cellStyle name="Normal 2 2 19 4" xfId="6515"/>
    <cellStyle name="Normal 2 2 19 4 2" xfId="7482"/>
    <cellStyle name="Normal 2 2 19 4 2 2" xfId="9125"/>
    <cellStyle name="Normal 2 2 19 4 2 2 2" xfId="21488"/>
    <cellStyle name="Normal 2 2 19 4 2 3" xfId="20351"/>
    <cellStyle name="Normal 2 2 19 4 3" xfId="8232"/>
    <cellStyle name="Normal 2 2 19 4 3 2" xfId="20867"/>
    <cellStyle name="Normal 2 2 19 4 4" xfId="19730"/>
    <cellStyle name="Normal 2 2 19 5" xfId="7195"/>
    <cellStyle name="Normal 2 2 19 5 2" xfId="8838"/>
    <cellStyle name="Normal 2 2 19 5 2 2" xfId="21316"/>
    <cellStyle name="Normal 2 2 19 5 3" xfId="20179"/>
    <cellStyle name="Normal 2 2 19 6" xfId="8020"/>
    <cellStyle name="Normal 2 2 19 6 2" xfId="20749"/>
    <cellStyle name="Normal 2 2 19 7" xfId="19612"/>
    <cellStyle name="Normal 2 2 2" xfId="161"/>
    <cellStyle name="Normal 2 2 2 2" xfId="301"/>
    <cellStyle name="Normal 2 2 2 2 2" xfId="5504"/>
    <cellStyle name="Normal 2 2 2 2 2 10" xfId="19613"/>
    <cellStyle name="Normal 2 2 2 2 2 2" xfId="5505"/>
    <cellStyle name="Normal 2 2 2 2 2 2 2" xfId="5506"/>
    <cellStyle name="Normal 2 2 2 2 2 2 2 2" xfId="6722"/>
    <cellStyle name="Normal 2 2 2 2 2 2 2 2 2" xfId="7483"/>
    <cellStyle name="Normal 2 2 2 2 2 2 2 2 2 2" xfId="9126"/>
    <cellStyle name="Normal 2 2 2 2 2 2 2 2 2 2 2" xfId="21489"/>
    <cellStyle name="Normal 2 2 2 2 2 2 2 2 2 3" xfId="20352"/>
    <cellStyle name="Normal 2 2 2 2 2 2 2 2 3" xfId="8378"/>
    <cellStyle name="Normal 2 2 2 2 2 2 2 2 3 2" xfId="21012"/>
    <cellStyle name="Normal 2 2 2 2 2 2 2 2 4" xfId="19875"/>
    <cellStyle name="Normal 2 2 2 2 2 2 2 3" xfId="6723"/>
    <cellStyle name="Normal 2 2 2 2 2 2 2 3 2" xfId="7484"/>
    <cellStyle name="Normal 2 2 2 2 2 2 2 3 2 2" xfId="9127"/>
    <cellStyle name="Normal 2 2 2 2 2 2 2 3 2 2 2" xfId="21490"/>
    <cellStyle name="Normal 2 2 2 2 2 2 2 3 2 3" xfId="20353"/>
    <cellStyle name="Normal 2 2 2 2 2 2 2 3 3" xfId="8379"/>
    <cellStyle name="Normal 2 2 2 2 2 2 2 3 3 2" xfId="21013"/>
    <cellStyle name="Normal 2 2 2 2 2 2 2 3 4" xfId="19876"/>
    <cellStyle name="Normal 2 2 2 2 2 2 2 4" xfId="6517"/>
    <cellStyle name="Normal 2 2 2 2 2 2 2 4 2" xfId="7485"/>
    <cellStyle name="Normal 2 2 2 2 2 2 2 4 2 2" xfId="9128"/>
    <cellStyle name="Normal 2 2 2 2 2 2 2 4 2 2 2" xfId="21491"/>
    <cellStyle name="Normal 2 2 2 2 2 2 2 4 2 3" xfId="20354"/>
    <cellStyle name="Normal 2 2 2 2 2 2 2 4 3" xfId="8234"/>
    <cellStyle name="Normal 2 2 2 2 2 2 2 4 3 2" xfId="20869"/>
    <cellStyle name="Normal 2 2 2 2 2 2 2 4 4" xfId="19732"/>
    <cellStyle name="Normal 2 2 2 2 2 2 2 5" xfId="7197"/>
    <cellStyle name="Normal 2 2 2 2 2 2 2 5 2" xfId="8840"/>
    <cellStyle name="Normal 2 2 2 2 2 2 2 5 2 2" xfId="21318"/>
    <cellStyle name="Normal 2 2 2 2 2 2 2 5 3" xfId="20181"/>
    <cellStyle name="Normal 2 2 2 2 2 2 2 6" xfId="8022"/>
    <cellStyle name="Normal 2 2 2 2 2 2 2 6 2" xfId="20751"/>
    <cellStyle name="Normal 2 2 2 2 2 2 2 7" xfId="19614"/>
    <cellStyle name="Normal 2 2 2 2 2 2 3" xfId="5507"/>
    <cellStyle name="Normal 2 2 2 2 2 2 3 2" xfId="6724"/>
    <cellStyle name="Normal 2 2 2 2 2 2 3 2 2" xfId="7486"/>
    <cellStyle name="Normal 2 2 2 2 2 2 3 2 2 2" xfId="9129"/>
    <cellStyle name="Normal 2 2 2 2 2 2 3 2 2 2 2" xfId="21492"/>
    <cellStyle name="Normal 2 2 2 2 2 2 3 2 2 3" xfId="20355"/>
    <cellStyle name="Normal 2 2 2 2 2 2 3 2 3" xfId="8380"/>
    <cellStyle name="Normal 2 2 2 2 2 2 3 2 3 2" xfId="21014"/>
    <cellStyle name="Normal 2 2 2 2 2 2 3 2 4" xfId="19877"/>
    <cellStyle name="Normal 2 2 2 2 2 2 3 3" xfId="6725"/>
    <cellStyle name="Normal 2 2 2 2 2 2 3 3 2" xfId="7487"/>
    <cellStyle name="Normal 2 2 2 2 2 2 3 3 2 2" xfId="9130"/>
    <cellStyle name="Normal 2 2 2 2 2 2 3 3 2 2 2" xfId="21493"/>
    <cellStyle name="Normal 2 2 2 2 2 2 3 3 2 3" xfId="20356"/>
    <cellStyle name="Normal 2 2 2 2 2 2 3 3 3" xfId="8381"/>
    <cellStyle name="Normal 2 2 2 2 2 2 3 3 3 2" xfId="21015"/>
    <cellStyle name="Normal 2 2 2 2 2 2 3 3 4" xfId="19878"/>
    <cellStyle name="Normal 2 2 2 2 2 2 3 4" xfId="6518"/>
    <cellStyle name="Normal 2 2 2 2 2 2 3 4 2" xfId="7488"/>
    <cellStyle name="Normal 2 2 2 2 2 2 3 4 2 2" xfId="9131"/>
    <cellStyle name="Normal 2 2 2 2 2 2 3 4 2 2 2" xfId="21494"/>
    <cellStyle name="Normal 2 2 2 2 2 2 3 4 2 3" xfId="20357"/>
    <cellStyle name="Normal 2 2 2 2 2 2 3 4 3" xfId="8235"/>
    <cellStyle name="Normal 2 2 2 2 2 2 3 4 3 2" xfId="20870"/>
    <cellStyle name="Normal 2 2 2 2 2 2 3 4 4" xfId="19733"/>
    <cellStyle name="Normal 2 2 2 2 2 2 3 5" xfId="7198"/>
    <cellStyle name="Normal 2 2 2 2 2 2 3 5 2" xfId="8841"/>
    <cellStyle name="Normal 2 2 2 2 2 2 3 5 2 2" xfId="21319"/>
    <cellStyle name="Normal 2 2 2 2 2 2 3 5 3" xfId="20182"/>
    <cellStyle name="Normal 2 2 2 2 2 2 3 6" xfId="8023"/>
    <cellStyle name="Normal 2 2 2 2 2 2 3 6 2" xfId="20752"/>
    <cellStyle name="Normal 2 2 2 2 2 2 3 7" xfId="19615"/>
    <cellStyle name="Normal 2 2 2 2 2 2 4" xfId="5508"/>
    <cellStyle name="Normal 2 2 2 2 2 2 4 2" xfId="6726"/>
    <cellStyle name="Normal 2 2 2 2 2 2 4 2 2" xfId="7489"/>
    <cellStyle name="Normal 2 2 2 2 2 2 4 2 2 2" xfId="9132"/>
    <cellStyle name="Normal 2 2 2 2 2 2 4 2 2 2 2" xfId="21495"/>
    <cellStyle name="Normal 2 2 2 2 2 2 4 2 2 3" xfId="20358"/>
    <cellStyle name="Normal 2 2 2 2 2 2 4 2 3" xfId="8382"/>
    <cellStyle name="Normal 2 2 2 2 2 2 4 2 3 2" xfId="21016"/>
    <cellStyle name="Normal 2 2 2 2 2 2 4 2 4" xfId="19879"/>
    <cellStyle name="Normal 2 2 2 2 2 2 4 3" xfId="6727"/>
    <cellStyle name="Normal 2 2 2 2 2 2 4 3 2" xfId="7490"/>
    <cellStyle name="Normal 2 2 2 2 2 2 4 3 2 2" xfId="9133"/>
    <cellStyle name="Normal 2 2 2 2 2 2 4 3 2 2 2" xfId="21496"/>
    <cellStyle name="Normal 2 2 2 2 2 2 4 3 2 3" xfId="20359"/>
    <cellStyle name="Normal 2 2 2 2 2 2 4 3 3" xfId="8383"/>
    <cellStyle name="Normal 2 2 2 2 2 2 4 3 3 2" xfId="21017"/>
    <cellStyle name="Normal 2 2 2 2 2 2 4 3 4" xfId="19880"/>
    <cellStyle name="Normal 2 2 2 2 2 2 4 4" xfId="6519"/>
    <cellStyle name="Normal 2 2 2 2 2 2 4 4 2" xfId="7491"/>
    <cellStyle name="Normal 2 2 2 2 2 2 4 4 2 2" xfId="9134"/>
    <cellStyle name="Normal 2 2 2 2 2 2 4 4 2 2 2" xfId="21497"/>
    <cellStyle name="Normal 2 2 2 2 2 2 4 4 2 3" xfId="20360"/>
    <cellStyle name="Normal 2 2 2 2 2 2 4 4 3" xfId="8236"/>
    <cellStyle name="Normal 2 2 2 2 2 2 4 4 3 2" xfId="20871"/>
    <cellStyle name="Normal 2 2 2 2 2 2 4 4 4" xfId="19734"/>
    <cellStyle name="Normal 2 2 2 2 2 2 4 5" xfId="7199"/>
    <cellStyle name="Normal 2 2 2 2 2 2 4 5 2" xfId="8842"/>
    <cellStyle name="Normal 2 2 2 2 2 2 4 5 2 2" xfId="21320"/>
    <cellStyle name="Normal 2 2 2 2 2 2 4 5 3" xfId="20183"/>
    <cellStyle name="Normal 2 2 2 2 2 2 4 6" xfId="8024"/>
    <cellStyle name="Normal 2 2 2 2 2 2 4 6 2" xfId="20753"/>
    <cellStyle name="Normal 2 2 2 2 2 2 4 7" xfId="19616"/>
    <cellStyle name="Normal 2 2 2 2 2 3" xfId="5509"/>
    <cellStyle name="Normal 2 2 2 2 2 4" xfId="5510"/>
    <cellStyle name="Normal 2 2 2 2 2 5" xfId="6728"/>
    <cellStyle name="Normal 2 2 2 2 2 5 2" xfId="7492"/>
    <cellStyle name="Normal 2 2 2 2 2 5 2 2" xfId="9135"/>
    <cellStyle name="Normal 2 2 2 2 2 5 2 2 2" xfId="21498"/>
    <cellStyle name="Normal 2 2 2 2 2 5 2 3" xfId="20361"/>
    <cellStyle name="Normal 2 2 2 2 2 5 3" xfId="8384"/>
    <cellStyle name="Normal 2 2 2 2 2 5 3 2" xfId="21018"/>
    <cellStyle name="Normal 2 2 2 2 2 5 4" xfId="19881"/>
    <cellStyle name="Normal 2 2 2 2 2 6" xfId="6729"/>
    <cellStyle name="Normal 2 2 2 2 2 6 2" xfId="7493"/>
    <cellStyle name="Normal 2 2 2 2 2 6 2 2" xfId="9136"/>
    <cellStyle name="Normal 2 2 2 2 2 6 2 2 2" xfId="21499"/>
    <cellStyle name="Normal 2 2 2 2 2 6 2 3" xfId="20362"/>
    <cellStyle name="Normal 2 2 2 2 2 6 3" xfId="8385"/>
    <cellStyle name="Normal 2 2 2 2 2 6 3 2" xfId="21019"/>
    <cellStyle name="Normal 2 2 2 2 2 6 4" xfId="19882"/>
    <cellStyle name="Normal 2 2 2 2 2 7" xfId="6516"/>
    <cellStyle name="Normal 2 2 2 2 2 7 2" xfId="7494"/>
    <cellStyle name="Normal 2 2 2 2 2 7 2 2" xfId="9137"/>
    <cellStyle name="Normal 2 2 2 2 2 7 2 2 2" xfId="21500"/>
    <cellStyle name="Normal 2 2 2 2 2 7 2 3" xfId="20363"/>
    <cellStyle name="Normal 2 2 2 2 2 7 3" xfId="8233"/>
    <cellStyle name="Normal 2 2 2 2 2 7 3 2" xfId="20868"/>
    <cellStyle name="Normal 2 2 2 2 2 7 4" xfId="19731"/>
    <cellStyle name="Normal 2 2 2 2 2 8" xfId="7196"/>
    <cellStyle name="Normal 2 2 2 2 2 8 2" xfId="8839"/>
    <cellStyle name="Normal 2 2 2 2 2 8 2 2" xfId="21317"/>
    <cellStyle name="Normal 2 2 2 2 2 8 3" xfId="20180"/>
    <cellStyle name="Normal 2 2 2 2 2 9" xfId="8021"/>
    <cellStyle name="Normal 2 2 2 2 2 9 2" xfId="20750"/>
    <cellStyle name="Normal 2 2 2 2 3" xfId="5511"/>
    <cellStyle name="Normal 2 2 2 2 3 2" xfId="6730"/>
    <cellStyle name="Normal 2 2 2 2 3 2 2" xfId="7495"/>
    <cellStyle name="Normal 2 2 2 2 3 2 2 2" xfId="9138"/>
    <cellStyle name="Normal 2 2 2 2 3 2 2 2 2" xfId="21501"/>
    <cellStyle name="Normal 2 2 2 2 3 2 2 3" xfId="20364"/>
    <cellStyle name="Normal 2 2 2 2 3 2 3" xfId="8386"/>
    <cellStyle name="Normal 2 2 2 2 3 2 3 2" xfId="21020"/>
    <cellStyle name="Normal 2 2 2 2 3 2 4" xfId="19883"/>
    <cellStyle name="Normal 2 2 2 2 3 3" xfId="6731"/>
    <cellStyle name="Normal 2 2 2 2 3 3 2" xfId="7496"/>
    <cellStyle name="Normal 2 2 2 2 3 3 2 2" xfId="9139"/>
    <cellStyle name="Normal 2 2 2 2 3 3 2 2 2" xfId="21502"/>
    <cellStyle name="Normal 2 2 2 2 3 3 2 3" xfId="20365"/>
    <cellStyle name="Normal 2 2 2 2 3 3 3" xfId="8387"/>
    <cellStyle name="Normal 2 2 2 2 3 3 3 2" xfId="21021"/>
    <cellStyle name="Normal 2 2 2 2 3 3 4" xfId="19884"/>
    <cellStyle name="Normal 2 2 2 2 3 4" xfId="6520"/>
    <cellStyle name="Normal 2 2 2 2 3 4 2" xfId="7497"/>
    <cellStyle name="Normal 2 2 2 2 3 4 2 2" xfId="9140"/>
    <cellStyle name="Normal 2 2 2 2 3 4 2 2 2" xfId="21503"/>
    <cellStyle name="Normal 2 2 2 2 3 4 2 3" xfId="20366"/>
    <cellStyle name="Normal 2 2 2 2 3 4 3" xfId="8237"/>
    <cellStyle name="Normal 2 2 2 2 3 4 3 2" xfId="20872"/>
    <cellStyle name="Normal 2 2 2 2 3 4 4" xfId="19735"/>
    <cellStyle name="Normal 2 2 2 2 3 5" xfId="7200"/>
    <cellStyle name="Normal 2 2 2 2 3 5 2" xfId="8843"/>
    <cellStyle name="Normal 2 2 2 2 3 5 2 2" xfId="21321"/>
    <cellStyle name="Normal 2 2 2 2 3 5 3" xfId="20184"/>
    <cellStyle name="Normal 2 2 2 2 3 6" xfId="8025"/>
    <cellStyle name="Normal 2 2 2 2 3 6 2" xfId="20754"/>
    <cellStyle name="Normal 2 2 2 2 3 7" xfId="19617"/>
    <cellStyle name="Normal 2 2 2 2 4" xfId="5512"/>
    <cellStyle name="Normal 2 2 2 2 4 2" xfId="6732"/>
    <cellStyle name="Normal 2 2 2 2 4 2 2" xfId="7498"/>
    <cellStyle name="Normal 2 2 2 2 4 2 2 2" xfId="9141"/>
    <cellStyle name="Normal 2 2 2 2 4 2 2 2 2" xfId="21504"/>
    <cellStyle name="Normal 2 2 2 2 4 2 2 3" xfId="20367"/>
    <cellStyle name="Normal 2 2 2 2 4 2 3" xfId="8388"/>
    <cellStyle name="Normal 2 2 2 2 4 2 3 2" xfId="21022"/>
    <cellStyle name="Normal 2 2 2 2 4 2 4" xfId="19885"/>
    <cellStyle name="Normal 2 2 2 2 4 3" xfId="6733"/>
    <cellStyle name="Normal 2 2 2 2 4 3 2" xfId="7499"/>
    <cellStyle name="Normal 2 2 2 2 4 3 2 2" xfId="9142"/>
    <cellStyle name="Normal 2 2 2 2 4 3 2 2 2" xfId="21505"/>
    <cellStyle name="Normal 2 2 2 2 4 3 2 3" xfId="20368"/>
    <cellStyle name="Normal 2 2 2 2 4 3 3" xfId="8389"/>
    <cellStyle name="Normal 2 2 2 2 4 3 3 2" xfId="21023"/>
    <cellStyle name="Normal 2 2 2 2 4 3 4" xfId="19886"/>
    <cellStyle name="Normal 2 2 2 2 4 4" xfId="6521"/>
    <cellStyle name="Normal 2 2 2 2 4 4 2" xfId="7500"/>
    <cellStyle name="Normal 2 2 2 2 4 4 2 2" xfId="9143"/>
    <cellStyle name="Normal 2 2 2 2 4 4 2 2 2" xfId="21506"/>
    <cellStyle name="Normal 2 2 2 2 4 4 2 3" xfId="20369"/>
    <cellStyle name="Normal 2 2 2 2 4 4 3" xfId="8238"/>
    <cellStyle name="Normal 2 2 2 2 4 4 3 2" xfId="20873"/>
    <cellStyle name="Normal 2 2 2 2 4 4 4" xfId="19736"/>
    <cellStyle name="Normal 2 2 2 2 4 5" xfId="7201"/>
    <cellStyle name="Normal 2 2 2 2 4 5 2" xfId="8844"/>
    <cellStyle name="Normal 2 2 2 2 4 5 2 2" xfId="21322"/>
    <cellStyle name="Normal 2 2 2 2 4 5 3" xfId="20185"/>
    <cellStyle name="Normal 2 2 2 2 4 6" xfId="8026"/>
    <cellStyle name="Normal 2 2 2 2 4 6 2" xfId="20755"/>
    <cellStyle name="Normal 2 2 2 2 4 7" xfId="19618"/>
    <cellStyle name="Normal 2 2 2 2 5" xfId="5513"/>
    <cellStyle name="Normal 2 2 2 2 5 2" xfId="6734"/>
    <cellStyle name="Normal 2 2 2 2 5 2 2" xfId="7501"/>
    <cellStyle name="Normal 2 2 2 2 5 2 2 2" xfId="9144"/>
    <cellStyle name="Normal 2 2 2 2 5 2 2 2 2" xfId="21507"/>
    <cellStyle name="Normal 2 2 2 2 5 2 2 3" xfId="20370"/>
    <cellStyle name="Normal 2 2 2 2 5 2 3" xfId="8390"/>
    <cellStyle name="Normal 2 2 2 2 5 2 3 2" xfId="21024"/>
    <cellStyle name="Normal 2 2 2 2 5 2 4" xfId="19887"/>
    <cellStyle name="Normal 2 2 2 2 5 3" xfId="6735"/>
    <cellStyle name="Normal 2 2 2 2 5 3 2" xfId="7502"/>
    <cellStyle name="Normal 2 2 2 2 5 3 2 2" xfId="9145"/>
    <cellStyle name="Normal 2 2 2 2 5 3 2 2 2" xfId="21508"/>
    <cellStyle name="Normal 2 2 2 2 5 3 2 3" xfId="20371"/>
    <cellStyle name="Normal 2 2 2 2 5 3 3" xfId="8391"/>
    <cellStyle name="Normal 2 2 2 2 5 3 3 2" xfId="21025"/>
    <cellStyle name="Normal 2 2 2 2 5 3 4" xfId="19888"/>
    <cellStyle name="Normal 2 2 2 2 5 4" xfId="6522"/>
    <cellStyle name="Normal 2 2 2 2 5 4 2" xfId="7503"/>
    <cellStyle name="Normal 2 2 2 2 5 4 2 2" xfId="9146"/>
    <cellStyle name="Normal 2 2 2 2 5 4 2 2 2" xfId="21509"/>
    <cellStyle name="Normal 2 2 2 2 5 4 2 3" xfId="20372"/>
    <cellStyle name="Normal 2 2 2 2 5 4 3" xfId="8239"/>
    <cellStyle name="Normal 2 2 2 2 5 4 3 2" xfId="20874"/>
    <cellStyle name="Normal 2 2 2 2 5 4 4" xfId="19737"/>
    <cellStyle name="Normal 2 2 2 2 5 5" xfId="7202"/>
    <cellStyle name="Normal 2 2 2 2 5 5 2" xfId="8845"/>
    <cellStyle name="Normal 2 2 2 2 5 5 2 2" xfId="21323"/>
    <cellStyle name="Normal 2 2 2 2 5 5 3" xfId="20186"/>
    <cellStyle name="Normal 2 2 2 2 5 6" xfId="8027"/>
    <cellStyle name="Normal 2 2 2 2 5 6 2" xfId="20756"/>
    <cellStyle name="Normal 2 2 2 2 5 7" xfId="19619"/>
    <cellStyle name="Normal 2 2 2 3" xfId="5514"/>
    <cellStyle name="Normal 2 2 2 3 2" xfId="5515"/>
    <cellStyle name="Normal 2 2 2 3 2 2" xfId="6736"/>
    <cellStyle name="Normal 2 2 2 3 2 2 2" xfId="7504"/>
    <cellStyle name="Normal 2 2 2 3 2 2 2 2" xfId="9147"/>
    <cellStyle name="Normal 2 2 2 3 2 2 2 2 2" xfId="21510"/>
    <cellStyle name="Normal 2 2 2 3 2 2 2 3" xfId="20373"/>
    <cellStyle name="Normal 2 2 2 3 2 2 3" xfId="8392"/>
    <cellStyle name="Normal 2 2 2 3 2 2 3 2" xfId="21026"/>
    <cellStyle name="Normal 2 2 2 3 2 2 4" xfId="19889"/>
    <cellStyle name="Normal 2 2 2 3 2 3" xfId="6737"/>
    <cellStyle name="Normal 2 2 2 3 2 3 2" xfId="7505"/>
    <cellStyle name="Normal 2 2 2 3 2 3 2 2" xfId="9148"/>
    <cellStyle name="Normal 2 2 2 3 2 3 2 2 2" xfId="21511"/>
    <cellStyle name="Normal 2 2 2 3 2 3 2 3" xfId="20374"/>
    <cellStyle name="Normal 2 2 2 3 2 3 3" xfId="8393"/>
    <cellStyle name="Normal 2 2 2 3 2 3 3 2" xfId="21027"/>
    <cellStyle name="Normal 2 2 2 3 2 3 4" xfId="19890"/>
    <cellStyle name="Normal 2 2 2 3 2 4" xfId="6523"/>
    <cellStyle name="Normal 2 2 2 3 2 4 2" xfId="7506"/>
    <cellStyle name="Normal 2 2 2 3 2 4 2 2" xfId="9149"/>
    <cellStyle name="Normal 2 2 2 3 2 4 2 2 2" xfId="21512"/>
    <cellStyle name="Normal 2 2 2 3 2 4 2 3" xfId="20375"/>
    <cellStyle name="Normal 2 2 2 3 2 4 3" xfId="8240"/>
    <cellStyle name="Normal 2 2 2 3 2 4 3 2" xfId="20875"/>
    <cellStyle name="Normal 2 2 2 3 2 4 4" xfId="19738"/>
    <cellStyle name="Normal 2 2 2 3 2 5" xfId="7203"/>
    <cellStyle name="Normal 2 2 2 3 2 5 2" xfId="8846"/>
    <cellStyle name="Normal 2 2 2 3 2 5 2 2" xfId="21324"/>
    <cellStyle name="Normal 2 2 2 3 2 5 3" xfId="20187"/>
    <cellStyle name="Normal 2 2 2 3 2 6" xfId="8028"/>
    <cellStyle name="Normal 2 2 2 3 2 6 2" xfId="20757"/>
    <cellStyle name="Normal 2 2 2 3 2 7" xfId="19620"/>
    <cellStyle name="Normal 2 2 2 3 3" xfId="5516"/>
    <cellStyle name="Normal 2 2 2 3 3 2" xfId="6738"/>
    <cellStyle name="Normal 2 2 2 3 3 2 2" xfId="7507"/>
    <cellStyle name="Normal 2 2 2 3 3 2 2 2" xfId="9150"/>
    <cellStyle name="Normal 2 2 2 3 3 2 2 2 2" xfId="21513"/>
    <cellStyle name="Normal 2 2 2 3 3 2 2 3" xfId="20376"/>
    <cellStyle name="Normal 2 2 2 3 3 2 3" xfId="8394"/>
    <cellStyle name="Normal 2 2 2 3 3 2 3 2" xfId="21028"/>
    <cellStyle name="Normal 2 2 2 3 3 2 4" xfId="19891"/>
    <cellStyle name="Normal 2 2 2 3 3 3" xfId="6739"/>
    <cellStyle name="Normal 2 2 2 3 3 3 2" xfId="7508"/>
    <cellStyle name="Normal 2 2 2 3 3 3 2 2" xfId="9151"/>
    <cellStyle name="Normal 2 2 2 3 3 3 2 2 2" xfId="21514"/>
    <cellStyle name="Normal 2 2 2 3 3 3 2 3" xfId="20377"/>
    <cellStyle name="Normal 2 2 2 3 3 3 3" xfId="8395"/>
    <cellStyle name="Normal 2 2 2 3 3 3 3 2" xfId="21029"/>
    <cellStyle name="Normal 2 2 2 3 3 3 4" xfId="19892"/>
    <cellStyle name="Normal 2 2 2 3 3 4" xfId="6524"/>
    <cellStyle name="Normal 2 2 2 3 3 4 2" xfId="7509"/>
    <cellStyle name="Normal 2 2 2 3 3 4 2 2" xfId="9152"/>
    <cellStyle name="Normal 2 2 2 3 3 4 2 2 2" xfId="21515"/>
    <cellStyle name="Normal 2 2 2 3 3 4 2 3" xfId="20378"/>
    <cellStyle name="Normal 2 2 2 3 3 4 3" xfId="8241"/>
    <cellStyle name="Normal 2 2 2 3 3 4 3 2" xfId="20876"/>
    <cellStyle name="Normal 2 2 2 3 3 4 4" xfId="19739"/>
    <cellStyle name="Normal 2 2 2 3 3 5" xfId="7204"/>
    <cellStyle name="Normal 2 2 2 3 3 5 2" xfId="8847"/>
    <cellStyle name="Normal 2 2 2 3 3 5 2 2" xfId="21325"/>
    <cellStyle name="Normal 2 2 2 3 3 5 3" xfId="20188"/>
    <cellStyle name="Normal 2 2 2 3 3 6" xfId="8029"/>
    <cellStyle name="Normal 2 2 2 3 3 6 2" xfId="20758"/>
    <cellStyle name="Normal 2 2 2 3 3 7" xfId="19621"/>
    <cellStyle name="Normal 2 2 2 3 4" xfId="5517"/>
    <cellStyle name="Normal 2 2 2 3 4 2" xfId="6740"/>
    <cellStyle name="Normal 2 2 2 3 4 2 2" xfId="7510"/>
    <cellStyle name="Normal 2 2 2 3 4 2 2 2" xfId="9153"/>
    <cellStyle name="Normal 2 2 2 3 4 2 2 2 2" xfId="21516"/>
    <cellStyle name="Normal 2 2 2 3 4 2 2 3" xfId="20379"/>
    <cellStyle name="Normal 2 2 2 3 4 2 3" xfId="8396"/>
    <cellStyle name="Normal 2 2 2 3 4 2 3 2" xfId="21030"/>
    <cellStyle name="Normal 2 2 2 3 4 2 4" xfId="19893"/>
    <cellStyle name="Normal 2 2 2 3 4 3" xfId="6741"/>
    <cellStyle name="Normal 2 2 2 3 4 3 2" xfId="7511"/>
    <cellStyle name="Normal 2 2 2 3 4 3 2 2" xfId="9154"/>
    <cellStyle name="Normal 2 2 2 3 4 3 2 2 2" xfId="21517"/>
    <cellStyle name="Normal 2 2 2 3 4 3 2 3" xfId="20380"/>
    <cellStyle name="Normal 2 2 2 3 4 3 3" xfId="8397"/>
    <cellStyle name="Normal 2 2 2 3 4 3 3 2" xfId="21031"/>
    <cellStyle name="Normal 2 2 2 3 4 3 4" xfId="19894"/>
    <cellStyle name="Normal 2 2 2 3 4 4" xfId="6525"/>
    <cellStyle name="Normal 2 2 2 3 4 4 2" xfId="7512"/>
    <cellStyle name="Normal 2 2 2 3 4 4 2 2" xfId="9155"/>
    <cellStyle name="Normal 2 2 2 3 4 4 2 2 2" xfId="21518"/>
    <cellStyle name="Normal 2 2 2 3 4 4 2 3" xfId="20381"/>
    <cellStyle name="Normal 2 2 2 3 4 4 3" xfId="8242"/>
    <cellStyle name="Normal 2 2 2 3 4 4 3 2" xfId="20877"/>
    <cellStyle name="Normal 2 2 2 3 4 4 4" xfId="19740"/>
    <cellStyle name="Normal 2 2 2 3 4 5" xfId="7205"/>
    <cellStyle name="Normal 2 2 2 3 4 5 2" xfId="8848"/>
    <cellStyle name="Normal 2 2 2 3 4 5 2 2" xfId="21326"/>
    <cellStyle name="Normal 2 2 2 3 4 5 3" xfId="20189"/>
    <cellStyle name="Normal 2 2 2 3 4 6" xfId="8030"/>
    <cellStyle name="Normal 2 2 2 3 4 6 2" xfId="20759"/>
    <cellStyle name="Normal 2 2 2 3 4 7" xfId="19622"/>
    <cellStyle name="Normal 2 2 2 4" xfId="5518"/>
    <cellStyle name="Normal 2 2 2 5" xfId="5519"/>
    <cellStyle name="Normal 2 2 2 6" xfId="5503"/>
    <cellStyle name="Normal 2 2 20" xfId="5520"/>
    <cellStyle name="Normal 2 2 20 2" xfId="30617"/>
    <cellStyle name="Normal 2 2 21" xfId="5521"/>
    <cellStyle name="Normal 2 2 21 2" xfId="5522"/>
    <cellStyle name="Normal 2 2 21 2 2" xfId="5523"/>
    <cellStyle name="Normal 2 2 21 2 3" xfId="5524"/>
    <cellStyle name="Normal 2 2 21 2 4" xfId="5525"/>
    <cellStyle name="Normal 2 2 21 3" xfId="5526"/>
    <cellStyle name="Normal 2 2 21 4" xfId="5527"/>
    <cellStyle name="Normal 2 2 22" xfId="5528"/>
    <cellStyle name="Normal 2 2 23" xfId="5529"/>
    <cellStyle name="Normal 2 2 24" xfId="5530"/>
    <cellStyle name="Normal 2 2 25" xfId="6742"/>
    <cellStyle name="Normal 2 2 26" xfId="6605"/>
    <cellStyle name="Normal 2 2 27" xfId="5493"/>
    <cellStyle name="Normal 2 2 28" xfId="265"/>
    <cellStyle name="Normal 2 2 3" xfId="151"/>
    <cellStyle name="Normal 2 2 4" xfId="5531"/>
    <cellStyle name="Normal 2 2 4 10" xfId="5532"/>
    <cellStyle name="Normal 2 2 4 10 2" xfId="30619"/>
    <cellStyle name="Normal 2 2 4 11" xfId="5533"/>
    <cellStyle name="Normal 2 2 4 11 2" xfId="30620"/>
    <cellStyle name="Normal 2 2 4 12" xfId="5534"/>
    <cellStyle name="Normal 2 2 4 12 2" xfId="30621"/>
    <cellStyle name="Normal 2 2 4 13" xfId="5535"/>
    <cellStyle name="Normal 2 2 4 13 2" xfId="30622"/>
    <cellStyle name="Normal 2 2 4 14" xfId="30618"/>
    <cellStyle name="Normal 2 2 4 2" xfId="5536"/>
    <cellStyle name="Normal 2 2 4 2 10" xfId="5537"/>
    <cellStyle name="Normal 2 2 4 2 10 2" xfId="6743"/>
    <cellStyle name="Normal 2 2 4 2 10 2 2" xfId="7513"/>
    <cellStyle name="Normal 2 2 4 2 10 2 2 2" xfId="9156"/>
    <cellStyle name="Normal 2 2 4 2 10 2 2 2 2" xfId="21519"/>
    <cellStyle name="Normal 2 2 4 2 10 2 2 3" xfId="20382"/>
    <cellStyle name="Normal 2 2 4 2 10 2 3" xfId="8398"/>
    <cellStyle name="Normal 2 2 4 2 10 2 3 2" xfId="21032"/>
    <cellStyle name="Normal 2 2 4 2 10 2 4" xfId="19895"/>
    <cellStyle name="Normal 2 2 4 2 10 3" xfId="6744"/>
    <cellStyle name="Normal 2 2 4 2 10 3 2" xfId="7514"/>
    <cellStyle name="Normal 2 2 4 2 10 3 2 2" xfId="9157"/>
    <cellStyle name="Normal 2 2 4 2 10 3 2 2 2" xfId="21520"/>
    <cellStyle name="Normal 2 2 4 2 10 3 2 3" xfId="20383"/>
    <cellStyle name="Normal 2 2 4 2 10 3 3" xfId="8399"/>
    <cellStyle name="Normal 2 2 4 2 10 3 3 2" xfId="21033"/>
    <cellStyle name="Normal 2 2 4 2 10 3 4" xfId="19896"/>
    <cellStyle name="Normal 2 2 4 2 10 4" xfId="6527"/>
    <cellStyle name="Normal 2 2 4 2 10 4 2" xfId="7515"/>
    <cellStyle name="Normal 2 2 4 2 10 4 2 2" xfId="9158"/>
    <cellStyle name="Normal 2 2 4 2 10 4 2 2 2" xfId="21521"/>
    <cellStyle name="Normal 2 2 4 2 10 4 2 3" xfId="20384"/>
    <cellStyle name="Normal 2 2 4 2 10 4 3" xfId="8244"/>
    <cellStyle name="Normal 2 2 4 2 10 4 3 2" xfId="20879"/>
    <cellStyle name="Normal 2 2 4 2 10 4 4" xfId="19742"/>
    <cellStyle name="Normal 2 2 4 2 10 5" xfId="7207"/>
    <cellStyle name="Normal 2 2 4 2 10 5 2" xfId="8850"/>
    <cellStyle name="Normal 2 2 4 2 10 5 2 2" xfId="21328"/>
    <cellStyle name="Normal 2 2 4 2 10 5 3" xfId="20191"/>
    <cellStyle name="Normal 2 2 4 2 10 6" xfId="8032"/>
    <cellStyle name="Normal 2 2 4 2 10 6 2" xfId="20761"/>
    <cellStyle name="Normal 2 2 4 2 10 7" xfId="19624"/>
    <cellStyle name="Normal 2 2 4 2 11" xfId="5538"/>
    <cellStyle name="Normal 2 2 4 2 11 2" xfId="6745"/>
    <cellStyle name="Normal 2 2 4 2 11 2 2" xfId="7516"/>
    <cellStyle name="Normal 2 2 4 2 11 2 2 2" xfId="9159"/>
    <cellStyle name="Normal 2 2 4 2 11 2 2 2 2" xfId="21522"/>
    <cellStyle name="Normal 2 2 4 2 11 2 2 3" xfId="20385"/>
    <cellStyle name="Normal 2 2 4 2 11 2 3" xfId="8400"/>
    <cellStyle name="Normal 2 2 4 2 11 2 3 2" xfId="21034"/>
    <cellStyle name="Normal 2 2 4 2 11 2 4" xfId="19897"/>
    <cellStyle name="Normal 2 2 4 2 11 3" xfId="6746"/>
    <cellStyle name="Normal 2 2 4 2 11 3 2" xfId="7517"/>
    <cellStyle name="Normal 2 2 4 2 11 3 2 2" xfId="9160"/>
    <cellStyle name="Normal 2 2 4 2 11 3 2 2 2" xfId="21523"/>
    <cellStyle name="Normal 2 2 4 2 11 3 2 3" xfId="20386"/>
    <cellStyle name="Normal 2 2 4 2 11 3 3" xfId="8401"/>
    <cellStyle name="Normal 2 2 4 2 11 3 3 2" xfId="21035"/>
    <cellStyle name="Normal 2 2 4 2 11 3 4" xfId="19898"/>
    <cellStyle name="Normal 2 2 4 2 11 4" xfId="6528"/>
    <cellStyle name="Normal 2 2 4 2 11 4 2" xfId="7518"/>
    <cellStyle name="Normal 2 2 4 2 11 4 2 2" xfId="9161"/>
    <cellStyle name="Normal 2 2 4 2 11 4 2 2 2" xfId="21524"/>
    <cellStyle name="Normal 2 2 4 2 11 4 2 3" xfId="20387"/>
    <cellStyle name="Normal 2 2 4 2 11 4 3" xfId="8245"/>
    <cellStyle name="Normal 2 2 4 2 11 4 3 2" xfId="20880"/>
    <cellStyle name="Normal 2 2 4 2 11 4 4" xfId="19743"/>
    <cellStyle name="Normal 2 2 4 2 11 5" xfId="7208"/>
    <cellStyle name="Normal 2 2 4 2 11 5 2" xfId="8851"/>
    <cellStyle name="Normal 2 2 4 2 11 5 2 2" xfId="21329"/>
    <cellStyle name="Normal 2 2 4 2 11 5 3" xfId="20192"/>
    <cellStyle name="Normal 2 2 4 2 11 6" xfId="8033"/>
    <cellStyle name="Normal 2 2 4 2 11 6 2" xfId="20762"/>
    <cellStyle name="Normal 2 2 4 2 11 7" xfId="19625"/>
    <cellStyle name="Normal 2 2 4 2 12" xfId="5539"/>
    <cellStyle name="Normal 2 2 4 2 12 2" xfId="6747"/>
    <cellStyle name="Normal 2 2 4 2 12 2 2" xfId="7519"/>
    <cellStyle name="Normal 2 2 4 2 12 2 2 2" xfId="9162"/>
    <cellStyle name="Normal 2 2 4 2 12 2 2 2 2" xfId="21525"/>
    <cellStyle name="Normal 2 2 4 2 12 2 2 3" xfId="20388"/>
    <cellStyle name="Normal 2 2 4 2 12 2 3" xfId="8402"/>
    <cellStyle name="Normal 2 2 4 2 12 2 3 2" xfId="21036"/>
    <cellStyle name="Normal 2 2 4 2 12 2 4" xfId="19899"/>
    <cellStyle name="Normal 2 2 4 2 12 3" xfId="6748"/>
    <cellStyle name="Normal 2 2 4 2 12 3 2" xfId="7520"/>
    <cellStyle name="Normal 2 2 4 2 12 3 2 2" xfId="9163"/>
    <cellStyle name="Normal 2 2 4 2 12 3 2 2 2" xfId="21526"/>
    <cellStyle name="Normal 2 2 4 2 12 3 2 3" xfId="20389"/>
    <cellStyle name="Normal 2 2 4 2 12 3 3" xfId="8403"/>
    <cellStyle name="Normal 2 2 4 2 12 3 3 2" xfId="21037"/>
    <cellStyle name="Normal 2 2 4 2 12 3 4" xfId="19900"/>
    <cellStyle name="Normal 2 2 4 2 12 4" xfId="6529"/>
    <cellStyle name="Normal 2 2 4 2 12 4 2" xfId="7521"/>
    <cellStyle name="Normal 2 2 4 2 12 4 2 2" xfId="9164"/>
    <cellStyle name="Normal 2 2 4 2 12 4 2 2 2" xfId="21527"/>
    <cellStyle name="Normal 2 2 4 2 12 4 2 3" xfId="20390"/>
    <cellStyle name="Normal 2 2 4 2 12 4 3" xfId="8246"/>
    <cellStyle name="Normal 2 2 4 2 12 4 3 2" xfId="20881"/>
    <cellStyle name="Normal 2 2 4 2 12 4 4" xfId="19744"/>
    <cellStyle name="Normal 2 2 4 2 12 5" xfId="7209"/>
    <cellStyle name="Normal 2 2 4 2 12 5 2" xfId="8852"/>
    <cellStyle name="Normal 2 2 4 2 12 5 2 2" xfId="21330"/>
    <cellStyle name="Normal 2 2 4 2 12 5 3" xfId="20193"/>
    <cellStyle name="Normal 2 2 4 2 12 6" xfId="8034"/>
    <cellStyle name="Normal 2 2 4 2 12 6 2" xfId="20763"/>
    <cellStyle name="Normal 2 2 4 2 12 7" xfId="19626"/>
    <cellStyle name="Normal 2 2 4 2 13" xfId="5540"/>
    <cellStyle name="Normal 2 2 4 2 13 2" xfId="6749"/>
    <cellStyle name="Normal 2 2 4 2 13 2 2" xfId="7522"/>
    <cellStyle name="Normal 2 2 4 2 13 2 2 2" xfId="9165"/>
    <cellStyle name="Normal 2 2 4 2 13 2 2 2 2" xfId="21528"/>
    <cellStyle name="Normal 2 2 4 2 13 2 2 3" xfId="20391"/>
    <cellStyle name="Normal 2 2 4 2 13 2 3" xfId="8404"/>
    <cellStyle name="Normal 2 2 4 2 13 2 3 2" xfId="21038"/>
    <cellStyle name="Normal 2 2 4 2 13 2 4" xfId="19901"/>
    <cellStyle name="Normal 2 2 4 2 13 3" xfId="6750"/>
    <cellStyle name="Normal 2 2 4 2 13 3 2" xfId="7523"/>
    <cellStyle name="Normal 2 2 4 2 13 3 2 2" xfId="9166"/>
    <cellStyle name="Normal 2 2 4 2 13 3 2 2 2" xfId="21529"/>
    <cellStyle name="Normal 2 2 4 2 13 3 2 3" xfId="20392"/>
    <cellStyle name="Normal 2 2 4 2 13 3 3" xfId="8405"/>
    <cellStyle name="Normal 2 2 4 2 13 3 3 2" xfId="21039"/>
    <cellStyle name="Normal 2 2 4 2 13 3 4" xfId="19902"/>
    <cellStyle name="Normal 2 2 4 2 13 4" xfId="6530"/>
    <cellStyle name="Normal 2 2 4 2 13 4 2" xfId="7524"/>
    <cellStyle name="Normal 2 2 4 2 13 4 2 2" xfId="9167"/>
    <cellStyle name="Normal 2 2 4 2 13 4 2 2 2" xfId="21530"/>
    <cellStyle name="Normal 2 2 4 2 13 4 2 3" xfId="20393"/>
    <cellStyle name="Normal 2 2 4 2 13 4 3" xfId="8247"/>
    <cellStyle name="Normal 2 2 4 2 13 4 3 2" xfId="20882"/>
    <cellStyle name="Normal 2 2 4 2 13 4 4" xfId="19745"/>
    <cellStyle name="Normal 2 2 4 2 13 5" xfId="7210"/>
    <cellStyle name="Normal 2 2 4 2 13 5 2" xfId="8853"/>
    <cellStyle name="Normal 2 2 4 2 13 5 2 2" xfId="21331"/>
    <cellStyle name="Normal 2 2 4 2 13 5 3" xfId="20194"/>
    <cellStyle name="Normal 2 2 4 2 13 6" xfId="8035"/>
    <cellStyle name="Normal 2 2 4 2 13 6 2" xfId="20764"/>
    <cellStyle name="Normal 2 2 4 2 13 7" xfId="19627"/>
    <cellStyle name="Normal 2 2 4 2 14" xfId="6751"/>
    <cellStyle name="Normal 2 2 4 2 14 2" xfId="7525"/>
    <cellStyle name="Normal 2 2 4 2 14 2 2" xfId="9168"/>
    <cellStyle name="Normal 2 2 4 2 14 2 2 2" xfId="21531"/>
    <cellStyle name="Normal 2 2 4 2 14 2 3" xfId="20394"/>
    <cellStyle name="Normal 2 2 4 2 14 3" xfId="8406"/>
    <cellStyle name="Normal 2 2 4 2 14 3 2" xfId="21040"/>
    <cellStyle name="Normal 2 2 4 2 14 4" xfId="19903"/>
    <cellStyle name="Normal 2 2 4 2 15" xfId="6752"/>
    <cellStyle name="Normal 2 2 4 2 15 2" xfId="7526"/>
    <cellStyle name="Normal 2 2 4 2 15 2 2" xfId="9169"/>
    <cellStyle name="Normal 2 2 4 2 15 2 2 2" xfId="21532"/>
    <cellStyle name="Normal 2 2 4 2 15 2 3" xfId="20395"/>
    <cellStyle name="Normal 2 2 4 2 15 3" xfId="8407"/>
    <cellStyle name="Normal 2 2 4 2 15 3 2" xfId="21041"/>
    <cellStyle name="Normal 2 2 4 2 15 4" xfId="19904"/>
    <cellStyle name="Normal 2 2 4 2 16" xfId="6526"/>
    <cellStyle name="Normal 2 2 4 2 16 2" xfId="7527"/>
    <cellStyle name="Normal 2 2 4 2 16 2 2" xfId="9170"/>
    <cellStyle name="Normal 2 2 4 2 16 2 2 2" xfId="21533"/>
    <cellStyle name="Normal 2 2 4 2 16 2 3" xfId="20396"/>
    <cellStyle name="Normal 2 2 4 2 16 3" xfId="8243"/>
    <cellStyle name="Normal 2 2 4 2 16 3 2" xfId="20878"/>
    <cellStyle name="Normal 2 2 4 2 16 4" xfId="19741"/>
    <cellStyle name="Normal 2 2 4 2 17" xfId="7206"/>
    <cellStyle name="Normal 2 2 4 2 17 2" xfId="8849"/>
    <cellStyle name="Normal 2 2 4 2 17 2 2" xfId="21327"/>
    <cellStyle name="Normal 2 2 4 2 17 3" xfId="20190"/>
    <cellStyle name="Normal 2 2 4 2 18" xfId="8031"/>
    <cellStyle name="Normal 2 2 4 2 18 2" xfId="20760"/>
    <cellStyle name="Normal 2 2 4 2 19" xfId="19623"/>
    <cellStyle name="Normal 2 2 4 2 2" xfId="5541"/>
    <cellStyle name="Normal 2 2 4 2 2 2" xfId="6753"/>
    <cellStyle name="Normal 2 2 4 2 2 2 2" xfId="7528"/>
    <cellStyle name="Normal 2 2 4 2 2 2 2 2" xfId="9171"/>
    <cellStyle name="Normal 2 2 4 2 2 2 2 2 2" xfId="21534"/>
    <cellStyle name="Normal 2 2 4 2 2 2 2 3" xfId="20397"/>
    <cellStyle name="Normal 2 2 4 2 2 2 3" xfId="8408"/>
    <cellStyle name="Normal 2 2 4 2 2 2 3 2" xfId="21042"/>
    <cellStyle name="Normal 2 2 4 2 2 2 4" xfId="19905"/>
    <cellStyle name="Normal 2 2 4 2 2 3" xfId="6754"/>
    <cellStyle name="Normal 2 2 4 2 2 3 2" xfId="7529"/>
    <cellStyle name="Normal 2 2 4 2 2 3 2 2" xfId="9172"/>
    <cellStyle name="Normal 2 2 4 2 2 3 2 2 2" xfId="21535"/>
    <cellStyle name="Normal 2 2 4 2 2 3 2 3" xfId="20398"/>
    <cellStyle name="Normal 2 2 4 2 2 3 3" xfId="8409"/>
    <cellStyle name="Normal 2 2 4 2 2 3 3 2" xfId="21043"/>
    <cellStyle name="Normal 2 2 4 2 2 3 4" xfId="19906"/>
    <cellStyle name="Normal 2 2 4 2 2 4" xfId="6531"/>
    <cellStyle name="Normal 2 2 4 2 2 4 2" xfId="7530"/>
    <cellStyle name="Normal 2 2 4 2 2 4 2 2" xfId="9173"/>
    <cellStyle name="Normal 2 2 4 2 2 4 2 2 2" xfId="21536"/>
    <cellStyle name="Normal 2 2 4 2 2 4 2 3" xfId="20399"/>
    <cellStyle name="Normal 2 2 4 2 2 4 3" xfId="8248"/>
    <cellStyle name="Normal 2 2 4 2 2 4 3 2" xfId="20883"/>
    <cellStyle name="Normal 2 2 4 2 2 4 4" xfId="19746"/>
    <cellStyle name="Normal 2 2 4 2 2 5" xfId="7211"/>
    <cellStyle name="Normal 2 2 4 2 2 5 2" xfId="8854"/>
    <cellStyle name="Normal 2 2 4 2 2 5 2 2" xfId="21332"/>
    <cellStyle name="Normal 2 2 4 2 2 5 3" xfId="20195"/>
    <cellStyle name="Normal 2 2 4 2 2 6" xfId="8036"/>
    <cellStyle name="Normal 2 2 4 2 2 6 2" xfId="20765"/>
    <cellStyle name="Normal 2 2 4 2 2 7" xfId="19628"/>
    <cellStyle name="Normal 2 2 4 2 3" xfId="5542"/>
    <cellStyle name="Normal 2 2 4 2 3 2" xfId="6755"/>
    <cellStyle name="Normal 2 2 4 2 3 2 2" xfId="7531"/>
    <cellStyle name="Normal 2 2 4 2 3 2 2 2" xfId="9174"/>
    <cellStyle name="Normal 2 2 4 2 3 2 2 2 2" xfId="21537"/>
    <cellStyle name="Normal 2 2 4 2 3 2 2 3" xfId="20400"/>
    <cellStyle name="Normal 2 2 4 2 3 2 3" xfId="8410"/>
    <cellStyle name="Normal 2 2 4 2 3 2 3 2" xfId="21044"/>
    <cellStyle name="Normal 2 2 4 2 3 2 4" xfId="19907"/>
    <cellStyle name="Normal 2 2 4 2 3 3" xfId="6756"/>
    <cellStyle name="Normal 2 2 4 2 3 3 2" xfId="7532"/>
    <cellStyle name="Normal 2 2 4 2 3 3 2 2" xfId="9175"/>
    <cellStyle name="Normal 2 2 4 2 3 3 2 2 2" xfId="21538"/>
    <cellStyle name="Normal 2 2 4 2 3 3 2 3" xfId="20401"/>
    <cellStyle name="Normal 2 2 4 2 3 3 3" xfId="8411"/>
    <cellStyle name="Normal 2 2 4 2 3 3 3 2" xfId="21045"/>
    <cellStyle name="Normal 2 2 4 2 3 3 4" xfId="19908"/>
    <cellStyle name="Normal 2 2 4 2 3 4" xfId="6532"/>
    <cellStyle name="Normal 2 2 4 2 3 4 2" xfId="7533"/>
    <cellStyle name="Normal 2 2 4 2 3 4 2 2" xfId="9176"/>
    <cellStyle name="Normal 2 2 4 2 3 4 2 2 2" xfId="21539"/>
    <cellStyle name="Normal 2 2 4 2 3 4 2 3" xfId="20402"/>
    <cellStyle name="Normal 2 2 4 2 3 4 3" xfId="8249"/>
    <cellStyle name="Normal 2 2 4 2 3 4 3 2" xfId="20884"/>
    <cellStyle name="Normal 2 2 4 2 3 4 4" xfId="19747"/>
    <cellStyle name="Normal 2 2 4 2 3 5" xfId="7212"/>
    <cellStyle name="Normal 2 2 4 2 3 5 2" xfId="8855"/>
    <cellStyle name="Normal 2 2 4 2 3 5 2 2" xfId="21333"/>
    <cellStyle name="Normal 2 2 4 2 3 5 3" xfId="20196"/>
    <cellStyle name="Normal 2 2 4 2 3 6" xfId="8037"/>
    <cellStyle name="Normal 2 2 4 2 3 6 2" xfId="20766"/>
    <cellStyle name="Normal 2 2 4 2 3 7" xfId="19629"/>
    <cellStyle name="Normal 2 2 4 2 4" xfId="5543"/>
    <cellStyle name="Normal 2 2 4 2 4 2" xfId="6757"/>
    <cellStyle name="Normal 2 2 4 2 4 2 2" xfId="7534"/>
    <cellStyle name="Normal 2 2 4 2 4 2 2 2" xfId="9177"/>
    <cellStyle name="Normal 2 2 4 2 4 2 2 2 2" xfId="21540"/>
    <cellStyle name="Normal 2 2 4 2 4 2 2 3" xfId="20403"/>
    <cellStyle name="Normal 2 2 4 2 4 2 3" xfId="8412"/>
    <cellStyle name="Normal 2 2 4 2 4 2 3 2" xfId="21046"/>
    <cellStyle name="Normal 2 2 4 2 4 2 4" xfId="19909"/>
    <cellStyle name="Normal 2 2 4 2 4 3" xfId="6758"/>
    <cellStyle name="Normal 2 2 4 2 4 3 2" xfId="7535"/>
    <cellStyle name="Normal 2 2 4 2 4 3 2 2" xfId="9178"/>
    <cellStyle name="Normal 2 2 4 2 4 3 2 2 2" xfId="21541"/>
    <cellStyle name="Normal 2 2 4 2 4 3 2 3" xfId="20404"/>
    <cellStyle name="Normal 2 2 4 2 4 3 3" xfId="8413"/>
    <cellStyle name="Normal 2 2 4 2 4 3 3 2" xfId="21047"/>
    <cellStyle name="Normal 2 2 4 2 4 3 4" xfId="19910"/>
    <cellStyle name="Normal 2 2 4 2 4 4" xfId="6533"/>
    <cellStyle name="Normal 2 2 4 2 4 4 2" xfId="7536"/>
    <cellStyle name="Normal 2 2 4 2 4 4 2 2" xfId="9179"/>
    <cellStyle name="Normal 2 2 4 2 4 4 2 2 2" xfId="21542"/>
    <cellStyle name="Normal 2 2 4 2 4 4 2 3" xfId="20405"/>
    <cellStyle name="Normal 2 2 4 2 4 4 3" xfId="8250"/>
    <cellStyle name="Normal 2 2 4 2 4 4 3 2" xfId="20885"/>
    <cellStyle name="Normal 2 2 4 2 4 4 4" xfId="19748"/>
    <cellStyle name="Normal 2 2 4 2 4 5" xfId="7213"/>
    <cellStyle name="Normal 2 2 4 2 4 5 2" xfId="8856"/>
    <cellStyle name="Normal 2 2 4 2 4 5 2 2" xfId="21334"/>
    <cellStyle name="Normal 2 2 4 2 4 5 3" xfId="20197"/>
    <cellStyle name="Normal 2 2 4 2 4 6" xfId="8038"/>
    <cellStyle name="Normal 2 2 4 2 4 6 2" xfId="20767"/>
    <cellStyle name="Normal 2 2 4 2 4 7" xfId="19630"/>
    <cellStyle name="Normal 2 2 4 2 5" xfId="5544"/>
    <cellStyle name="Normal 2 2 4 2 5 2" xfId="6759"/>
    <cellStyle name="Normal 2 2 4 2 5 2 2" xfId="7537"/>
    <cellStyle name="Normal 2 2 4 2 5 2 2 2" xfId="9180"/>
    <cellStyle name="Normal 2 2 4 2 5 2 2 2 2" xfId="21543"/>
    <cellStyle name="Normal 2 2 4 2 5 2 2 3" xfId="20406"/>
    <cellStyle name="Normal 2 2 4 2 5 2 3" xfId="8414"/>
    <cellStyle name="Normal 2 2 4 2 5 2 3 2" xfId="21048"/>
    <cellStyle name="Normal 2 2 4 2 5 2 4" xfId="19911"/>
    <cellStyle name="Normal 2 2 4 2 5 3" xfId="6760"/>
    <cellStyle name="Normal 2 2 4 2 5 3 2" xfId="7538"/>
    <cellStyle name="Normal 2 2 4 2 5 3 2 2" xfId="9181"/>
    <cellStyle name="Normal 2 2 4 2 5 3 2 2 2" xfId="21544"/>
    <cellStyle name="Normal 2 2 4 2 5 3 2 3" xfId="20407"/>
    <cellStyle name="Normal 2 2 4 2 5 3 3" xfId="8415"/>
    <cellStyle name="Normal 2 2 4 2 5 3 3 2" xfId="21049"/>
    <cellStyle name="Normal 2 2 4 2 5 3 4" xfId="19912"/>
    <cellStyle name="Normal 2 2 4 2 5 4" xfId="6534"/>
    <cellStyle name="Normal 2 2 4 2 5 4 2" xfId="7539"/>
    <cellStyle name="Normal 2 2 4 2 5 4 2 2" xfId="9182"/>
    <cellStyle name="Normal 2 2 4 2 5 4 2 2 2" xfId="21545"/>
    <cellStyle name="Normal 2 2 4 2 5 4 2 3" xfId="20408"/>
    <cellStyle name="Normal 2 2 4 2 5 4 3" xfId="8251"/>
    <cellStyle name="Normal 2 2 4 2 5 4 3 2" xfId="20886"/>
    <cellStyle name="Normal 2 2 4 2 5 4 4" xfId="19749"/>
    <cellStyle name="Normal 2 2 4 2 5 5" xfId="7214"/>
    <cellStyle name="Normal 2 2 4 2 5 5 2" xfId="8857"/>
    <cellStyle name="Normal 2 2 4 2 5 5 2 2" xfId="21335"/>
    <cellStyle name="Normal 2 2 4 2 5 5 3" xfId="20198"/>
    <cellStyle name="Normal 2 2 4 2 5 6" xfId="8039"/>
    <cellStyle name="Normal 2 2 4 2 5 6 2" xfId="20768"/>
    <cellStyle name="Normal 2 2 4 2 5 7" xfId="19631"/>
    <cellStyle name="Normal 2 2 4 2 6" xfId="5545"/>
    <cellStyle name="Normal 2 2 4 2 6 2" xfId="6761"/>
    <cellStyle name="Normal 2 2 4 2 6 2 2" xfId="7540"/>
    <cellStyle name="Normal 2 2 4 2 6 2 2 2" xfId="9183"/>
    <cellStyle name="Normal 2 2 4 2 6 2 2 2 2" xfId="21546"/>
    <cellStyle name="Normal 2 2 4 2 6 2 2 3" xfId="20409"/>
    <cellStyle name="Normal 2 2 4 2 6 2 3" xfId="8416"/>
    <cellStyle name="Normal 2 2 4 2 6 2 3 2" xfId="21050"/>
    <cellStyle name="Normal 2 2 4 2 6 2 4" xfId="19913"/>
    <cellStyle name="Normal 2 2 4 2 6 3" xfId="6762"/>
    <cellStyle name="Normal 2 2 4 2 6 3 2" xfId="7541"/>
    <cellStyle name="Normal 2 2 4 2 6 3 2 2" xfId="9184"/>
    <cellStyle name="Normal 2 2 4 2 6 3 2 2 2" xfId="21547"/>
    <cellStyle name="Normal 2 2 4 2 6 3 2 3" xfId="20410"/>
    <cellStyle name="Normal 2 2 4 2 6 3 3" xfId="8417"/>
    <cellStyle name="Normal 2 2 4 2 6 3 3 2" xfId="21051"/>
    <cellStyle name="Normal 2 2 4 2 6 3 4" xfId="19914"/>
    <cellStyle name="Normal 2 2 4 2 6 4" xfId="6535"/>
    <cellStyle name="Normal 2 2 4 2 6 4 2" xfId="7542"/>
    <cellStyle name="Normal 2 2 4 2 6 4 2 2" xfId="9185"/>
    <cellStyle name="Normal 2 2 4 2 6 4 2 2 2" xfId="21548"/>
    <cellStyle name="Normal 2 2 4 2 6 4 2 3" xfId="20411"/>
    <cellStyle name="Normal 2 2 4 2 6 4 3" xfId="8252"/>
    <cellStyle name="Normal 2 2 4 2 6 4 3 2" xfId="20887"/>
    <cellStyle name="Normal 2 2 4 2 6 4 4" xfId="19750"/>
    <cellStyle name="Normal 2 2 4 2 6 5" xfId="7215"/>
    <cellStyle name="Normal 2 2 4 2 6 5 2" xfId="8858"/>
    <cellStyle name="Normal 2 2 4 2 6 5 2 2" xfId="21336"/>
    <cellStyle name="Normal 2 2 4 2 6 5 3" xfId="20199"/>
    <cellStyle name="Normal 2 2 4 2 6 6" xfId="8040"/>
    <cellStyle name="Normal 2 2 4 2 6 6 2" xfId="20769"/>
    <cellStyle name="Normal 2 2 4 2 6 7" xfId="19632"/>
    <cellStyle name="Normal 2 2 4 2 7" xfId="5546"/>
    <cellStyle name="Normal 2 2 4 2 7 2" xfId="6763"/>
    <cellStyle name="Normal 2 2 4 2 7 2 2" xfId="7543"/>
    <cellStyle name="Normal 2 2 4 2 7 2 2 2" xfId="9186"/>
    <cellStyle name="Normal 2 2 4 2 7 2 2 2 2" xfId="21549"/>
    <cellStyle name="Normal 2 2 4 2 7 2 2 3" xfId="20412"/>
    <cellStyle name="Normal 2 2 4 2 7 2 3" xfId="8418"/>
    <cellStyle name="Normal 2 2 4 2 7 2 3 2" xfId="21052"/>
    <cellStyle name="Normal 2 2 4 2 7 2 4" xfId="19915"/>
    <cellStyle name="Normal 2 2 4 2 7 3" xfId="6764"/>
    <cellStyle name="Normal 2 2 4 2 7 3 2" xfId="7544"/>
    <cellStyle name="Normal 2 2 4 2 7 3 2 2" xfId="9187"/>
    <cellStyle name="Normal 2 2 4 2 7 3 2 2 2" xfId="21550"/>
    <cellStyle name="Normal 2 2 4 2 7 3 2 3" xfId="20413"/>
    <cellStyle name="Normal 2 2 4 2 7 3 3" xfId="8419"/>
    <cellStyle name="Normal 2 2 4 2 7 3 3 2" xfId="21053"/>
    <cellStyle name="Normal 2 2 4 2 7 3 4" xfId="19916"/>
    <cellStyle name="Normal 2 2 4 2 7 4" xfId="6536"/>
    <cellStyle name="Normal 2 2 4 2 7 4 2" xfId="7545"/>
    <cellStyle name="Normal 2 2 4 2 7 4 2 2" xfId="9188"/>
    <cellStyle name="Normal 2 2 4 2 7 4 2 2 2" xfId="21551"/>
    <cellStyle name="Normal 2 2 4 2 7 4 2 3" xfId="20414"/>
    <cellStyle name="Normal 2 2 4 2 7 4 3" xfId="8253"/>
    <cellStyle name="Normal 2 2 4 2 7 4 3 2" xfId="20888"/>
    <cellStyle name="Normal 2 2 4 2 7 4 4" xfId="19751"/>
    <cellStyle name="Normal 2 2 4 2 7 5" xfId="7216"/>
    <cellStyle name="Normal 2 2 4 2 7 5 2" xfId="8859"/>
    <cellStyle name="Normal 2 2 4 2 7 5 2 2" xfId="21337"/>
    <cellStyle name="Normal 2 2 4 2 7 5 3" xfId="20200"/>
    <cellStyle name="Normal 2 2 4 2 7 6" xfId="8041"/>
    <cellStyle name="Normal 2 2 4 2 7 6 2" xfId="20770"/>
    <cellStyle name="Normal 2 2 4 2 7 7" xfId="19633"/>
    <cellStyle name="Normal 2 2 4 2 8" xfId="5547"/>
    <cellStyle name="Normal 2 2 4 2 8 2" xfId="6765"/>
    <cellStyle name="Normal 2 2 4 2 8 2 2" xfId="7546"/>
    <cellStyle name="Normal 2 2 4 2 8 2 2 2" xfId="9189"/>
    <cellStyle name="Normal 2 2 4 2 8 2 2 2 2" xfId="21552"/>
    <cellStyle name="Normal 2 2 4 2 8 2 2 3" xfId="20415"/>
    <cellStyle name="Normal 2 2 4 2 8 2 3" xfId="8420"/>
    <cellStyle name="Normal 2 2 4 2 8 2 3 2" xfId="21054"/>
    <cellStyle name="Normal 2 2 4 2 8 2 4" xfId="19917"/>
    <cellStyle name="Normal 2 2 4 2 8 3" xfId="6766"/>
    <cellStyle name="Normal 2 2 4 2 8 3 2" xfId="7547"/>
    <cellStyle name="Normal 2 2 4 2 8 3 2 2" xfId="9190"/>
    <cellStyle name="Normal 2 2 4 2 8 3 2 2 2" xfId="21553"/>
    <cellStyle name="Normal 2 2 4 2 8 3 2 3" xfId="20416"/>
    <cellStyle name="Normal 2 2 4 2 8 3 3" xfId="8421"/>
    <cellStyle name="Normal 2 2 4 2 8 3 3 2" xfId="21055"/>
    <cellStyle name="Normal 2 2 4 2 8 3 4" xfId="19918"/>
    <cellStyle name="Normal 2 2 4 2 8 4" xfId="6537"/>
    <cellStyle name="Normal 2 2 4 2 8 4 2" xfId="7548"/>
    <cellStyle name="Normal 2 2 4 2 8 4 2 2" xfId="9191"/>
    <cellStyle name="Normal 2 2 4 2 8 4 2 2 2" xfId="21554"/>
    <cellStyle name="Normal 2 2 4 2 8 4 2 3" xfId="20417"/>
    <cellStyle name="Normal 2 2 4 2 8 4 3" xfId="8254"/>
    <cellStyle name="Normal 2 2 4 2 8 4 3 2" xfId="20889"/>
    <cellStyle name="Normal 2 2 4 2 8 4 4" xfId="19752"/>
    <cellStyle name="Normal 2 2 4 2 8 5" xfId="7217"/>
    <cellStyle name="Normal 2 2 4 2 8 5 2" xfId="8860"/>
    <cellStyle name="Normal 2 2 4 2 8 5 2 2" xfId="21338"/>
    <cellStyle name="Normal 2 2 4 2 8 5 3" xfId="20201"/>
    <cellStyle name="Normal 2 2 4 2 8 6" xfId="8042"/>
    <cellStyle name="Normal 2 2 4 2 8 6 2" xfId="20771"/>
    <cellStyle name="Normal 2 2 4 2 8 7" xfId="19634"/>
    <cellStyle name="Normal 2 2 4 2 9" xfId="5548"/>
    <cellStyle name="Normal 2 2 4 2 9 2" xfId="6767"/>
    <cellStyle name="Normal 2 2 4 2 9 2 2" xfId="7549"/>
    <cellStyle name="Normal 2 2 4 2 9 2 2 2" xfId="9192"/>
    <cellStyle name="Normal 2 2 4 2 9 2 2 2 2" xfId="21555"/>
    <cellStyle name="Normal 2 2 4 2 9 2 2 3" xfId="20418"/>
    <cellStyle name="Normal 2 2 4 2 9 2 3" xfId="8422"/>
    <cellStyle name="Normal 2 2 4 2 9 2 3 2" xfId="21056"/>
    <cellStyle name="Normal 2 2 4 2 9 2 4" xfId="19919"/>
    <cellStyle name="Normal 2 2 4 2 9 3" xfId="6768"/>
    <cellStyle name="Normal 2 2 4 2 9 3 2" xfId="7550"/>
    <cellStyle name="Normal 2 2 4 2 9 3 2 2" xfId="9193"/>
    <cellStyle name="Normal 2 2 4 2 9 3 2 2 2" xfId="21556"/>
    <cellStyle name="Normal 2 2 4 2 9 3 2 3" xfId="20419"/>
    <cellStyle name="Normal 2 2 4 2 9 3 3" xfId="8423"/>
    <cellStyle name="Normal 2 2 4 2 9 3 3 2" xfId="21057"/>
    <cellStyle name="Normal 2 2 4 2 9 3 4" xfId="19920"/>
    <cellStyle name="Normal 2 2 4 2 9 4" xfId="6538"/>
    <cellStyle name="Normal 2 2 4 2 9 4 2" xfId="7551"/>
    <cellStyle name="Normal 2 2 4 2 9 4 2 2" xfId="9194"/>
    <cellStyle name="Normal 2 2 4 2 9 4 2 2 2" xfId="21557"/>
    <cellStyle name="Normal 2 2 4 2 9 4 2 3" xfId="20420"/>
    <cellStyle name="Normal 2 2 4 2 9 4 3" xfId="8255"/>
    <cellStyle name="Normal 2 2 4 2 9 4 3 2" xfId="20890"/>
    <cellStyle name="Normal 2 2 4 2 9 4 4" xfId="19753"/>
    <cellStyle name="Normal 2 2 4 2 9 5" xfId="7218"/>
    <cellStyle name="Normal 2 2 4 2 9 5 2" xfId="8861"/>
    <cellStyle name="Normal 2 2 4 2 9 5 2 2" xfId="21339"/>
    <cellStyle name="Normal 2 2 4 2 9 5 3" xfId="20202"/>
    <cellStyle name="Normal 2 2 4 2 9 6" xfId="8043"/>
    <cellStyle name="Normal 2 2 4 2 9 6 2" xfId="20772"/>
    <cellStyle name="Normal 2 2 4 2 9 7" xfId="19635"/>
    <cellStyle name="Normal 2 2 4 3" xfId="5549"/>
    <cellStyle name="Normal 2 2 4 3 2" xfId="30623"/>
    <cellStyle name="Normal 2 2 4 4" xfId="5550"/>
    <cellStyle name="Normal 2 2 4 4 2" xfId="30624"/>
    <cellStyle name="Normal 2 2 4 5" xfId="5551"/>
    <cellStyle name="Normal 2 2 4 5 2" xfId="30625"/>
    <cellStyle name="Normal 2 2 4 6" xfId="5552"/>
    <cellStyle name="Normal 2 2 4 6 2" xfId="30626"/>
    <cellStyle name="Normal 2 2 4 7" xfId="5553"/>
    <cellStyle name="Normal 2 2 4 7 2" xfId="30627"/>
    <cellStyle name="Normal 2 2 4 8" xfId="5554"/>
    <cellStyle name="Normal 2 2 4 8 2" xfId="30628"/>
    <cellStyle name="Normal 2 2 4 9" xfId="5555"/>
    <cellStyle name="Normal 2 2 4 9 2" xfId="30629"/>
    <cellStyle name="Normal 2 2 5" xfId="5556"/>
    <cellStyle name="Normal 2 2 5 2" xfId="6769"/>
    <cellStyle name="Normal 2 2 5 2 2" xfId="7552"/>
    <cellStyle name="Normal 2 2 5 2 2 2" xfId="9195"/>
    <cellStyle name="Normal 2 2 5 2 2 2 2" xfId="21558"/>
    <cellStyle name="Normal 2 2 5 2 2 3" xfId="20421"/>
    <cellStyle name="Normal 2 2 5 2 3" xfId="8424"/>
    <cellStyle name="Normal 2 2 5 2 3 2" xfId="21058"/>
    <cellStyle name="Normal 2 2 5 2 4" xfId="19921"/>
    <cellStyle name="Normal 2 2 5 3" xfId="6770"/>
    <cellStyle name="Normal 2 2 5 3 2" xfId="7553"/>
    <cellStyle name="Normal 2 2 5 3 2 2" xfId="9196"/>
    <cellStyle name="Normal 2 2 5 3 2 2 2" xfId="21559"/>
    <cellStyle name="Normal 2 2 5 3 2 3" xfId="20422"/>
    <cellStyle name="Normal 2 2 5 3 3" xfId="8425"/>
    <cellStyle name="Normal 2 2 5 3 3 2" xfId="21059"/>
    <cellStyle name="Normal 2 2 5 3 4" xfId="19922"/>
    <cellStyle name="Normal 2 2 5 4" xfId="6539"/>
    <cellStyle name="Normal 2 2 5 4 2" xfId="7554"/>
    <cellStyle name="Normal 2 2 5 4 2 2" xfId="9197"/>
    <cellStyle name="Normal 2 2 5 4 2 2 2" xfId="21560"/>
    <cellStyle name="Normal 2 2 5 4 2 3" xfId="20423"/>
    <cellStyle name="Normal 2 2 5 4 3" xfId="8256"/>
    <cellStyle name="Normal 2 2 5 4 3 2" xfId="20891"/>
    <cellStyle name="Normal 2 2 5 4 4" xfId="19754"/>
    <cellStyle name="Normal 2 2 5 5" xfId="7219"/>
    <cellStyle name="Normal 2 2 5 5 2" xfId="8862"/>
    <cellStyle name="Normal 2 2 5 5 2 2" xfId="21340"/>
    <cellStyle name="Normal 2 2 5 5 3" xfId="20203"/>
    <cellStyle name="Normal 2 2 5 6" xfId="8044"/>
    <cellStyle name="Normal 2 2 5 6 2" xfId="20773"/>
    <cellStyle name="Normal 2 2 5 7" xfId="19636"/>
    <cellStyle name="Normal 2 2 6" xfId="5557"/>
    <cellStyle name="Normal 2 2 6 2" xfId="6771"/>
    <cellStyle name="Normal 2 2 6 2 2" xfId="7555"/>
    <cellStyle name="Normal 2 2 6 2 2 2" xfId="9198"/>
    <cellStyle name="Normal 2 2 6 2 2 2 2" xfId="21561"/>
    <cellStyle name="Normal 2 2 6 2 2 3" xfId="20424"/>
    <cellStyle name="Normal 2 2 6 2 3" xfId="8426"/>
    <cellStyle name="Normal 2 2 6 2 3 2" xfId="21060"/>
    <cellStyle name="Normal 2 2 6 2 4" xfId="19923"/>
    <cellStyle name="Normal 2 2 6 3" xfId="6772"/>
    <cellStyle name="Normal 2 2 6 3 2" xfId="7556"/>
    <cellStyle name="Normal 2 2 6 3 2 2" xfId="9199"/>
    <cellStyle name="Normal 2 2 6 3 2 2 2" xfId="21562"/>
    <cellStyle name="Normal 2 2 6 3 2 3" xfId="20425"/>
    <cellStyle name="Normal 2 2 6 3 3" xfId="8427"/>
    <cellStyle name="Normal 2 2 6 3 3 2" xfId="21061"/>
    <cellStyle name="Normal 2 2 6 3 4" xfId="19924"/>
    <cellStyle name="Normal 2 2 6 4" xfId="6540"/>
    <cellStyle name="Normal 2 2 6 4 2" xfId="7557"/>
    <cellStyle name="Normal 2 2 6 4 2 2" xfId="9200"/>
    <cellStyle name="Normal 2 2 6 4 2 2 2" xfId="21563"/>
    <cellStyle name="Normal 2 2 6 4 2 3" xfId="20426"/>
    <cellStyle name="Normal 2 2 6 4 3" xfId="8257"/>
    <cellStyle name="Normal 2 2 6 4 3 2" xfId="20892"/>
    <cellStyle name="Normal 2 2 6 4 4" xfId="19755"/>
    <cellStyle name="Normal 2 2 6 5" xfId="7220"/>
    <cellStyle name="Normal 2 2 6 5 2" xfId="8863"/>
    <cellStyle name="Normal 2 2 6 5 2 2" xfId="21341"/>
    <cellStyle name="Normal 2 2 6 5 3" xfId="20204"/>
    <cellStyle name="Normal 2 2 6 6" xfId="8045"/>
    <cellStyle name="Normal 2 2 6 6 2" xfId="20774"/>
    <cellStyle name="Normal 2 2 6 7" xfId="19637"/>
    <cellStyle name="Normal 2 2 7" xfId="5558"/>
    <cellStyle name="Normal 2 2 7 2" xfId="6773"/>
    <cellStyle name="Normal 2 2 7 2 2" xfId="7558"/>
    <cellStyle name="Normal 2 2 7 2 2 2" xfId="9201"/>
    <cellStyle name="Normal 2 2 7 2 2 2 2" xfId="21564"/>
    <cellStyle name="Normal 2 2 7 2 2 3" xfId="20427"/>
    <cellStyle name="Normal 2 2 7 2 3" xfId="8428"/>
    <cellStyle name="Normal 2 2 7 2 3 2" xfId="21062"/>
    <cellStyle name="Normal 2 2 7 2 4" xfId="19925"/>
    <cellStyle name="Normal 2 2 7 3" xfId="6774"/>
    <cellStyle name="Normal 2 2 7 3 2" xfId="7559"/>
    <cellStyle name="Normal 2 2 7 3 2 2" xfId="9202"/>
    <cellStyle name="Normal 2 2 7 3 2 2 2" xfId="21565"/>
    <cellStyle name="Normal 2 2 7 3 2 3" xfId="20428"/>
    <cellStyle name="Normal 2 2 7 3 3" xfId="8429"/>
    <cellStyle name="Normal 2 2 7 3 3 2" xfId="21063"/>
    <cellStyle name="Normal 2 2 7 3 4" xfId="19926"/>
    <cellStyle name="Normal 2 2 7 4" xfId="6541"/>
    <cellStyle name="Normal 2 2 7 4 2" xfId="7560"/>
    <cellStyle name="Normal 2 2 7 4 2 2" xfId="9203"/>
    <cellStyle name="Normal 2 2 7 4 2 2 2" xfId="21566"/>
    <cellStyle name="Normal 2 2 7 4 2 3" xfId="20429"/>
    <cellStyle name="Normal 2 2 7 4 3" xfId="8258"/>
    <cellStyle name="Normal 2 2 7 4 3 2" xfId="20893"/>
    <cellStyle name="Normal 2 2 7 4 4" xfId="19756"/>
    <cellStyle name="Normal 2 2 7 5" xfId="7221"/>
    <cellStyle name="Normal 2 2 7 5 2" xfId="8864"/>
    <cellStyle name="Normal 2 2 7 5 2 2" xfId="21342"/>
    <cellStyle name="Normal 2 2 7 5 3" xfId="20205"/>
    <cellStyle name="Normal 2 2 7 6" xfId="8046"/>
    <cellStyle name="Normal 2 2 7 6 2" xfId="20775"/>
    <cellStyle name="Normal 2 2 7 7" xfId="19638"/>
    <cellStyle name="Normal 2 2 8" xfId="5559"/>
    <cellStyle name="Normal 2 2 8 2" xfId="5560"/>
    <cellStyle name="Normal 2 2 8 2 2" xfId="6775"/>
    <cellStyle name="Normal 2 2 8 2 2 2" xfId="7561"/>
    <cellStyle name="Normal 2 2 8 2 2 2 2" xfId="9204"/>
    <cellStyle name="Normal 2 2 8 2 2 2 2 2" xfId="21567"/>
    <cellStyle name="Normal 2 2 8 2 2 2 3" xfId="20430"/>
    <cellStyle name="Normal 2 2 8 2 2 3" xfId="8430"/>
    <cellStyle name="Normal 2 2 8 2 2 3 2" xfId="21064"/>
    <cellStyle name="Normal 2 2 8 2 2 4" xfId="19927"/>
    <cellStyle name="Normal 2 2 8 2 3" xfId="6776"/>
    <cellStyle name="Normal 2 2 8 2 3 2" xfId="7562"/>
    <cellStyle name="Normal 2 2 8 2 3 2 2" xfId="9205"/>
    <cellStyle name="Normal 2 2 8 2 3 2 2 2" xfId="21568"/>
    <cellStyle name="Normal 2 2 8 2 3 2 3" xfId="20431"/>
    <cellStyle name="Normal 2 2 8 2 3 3" xfId="8431"/>
    <cellStyle name="Normal 2 2 8 2 3 3 2" xfId="21065"/>
    <cellStyle name="Normal 2 2 8 2 3 4" xfId="19928"/>
    <cellStyle name="Normal 2 2 8 2 4" xfId="6542"/>
    <cellStyle name="Normal 2 2 8 2 4 2" xfId="7563"/>
    <cellStyle name="Normal 2 2 8 2 4 2 2" xfId="9206"/>
    <cellStyle name="Normal 2 2 8 2 4 2 2 2" xfId="21569"/>
    <cellStyle name="Normal 2 2 8 2 4 2 3" xfId="20432"/>
    <cellStyle name="Normal 2 2 8 2 4 3" xfId="8259"/>
    <cellStyle name="Normal 2 2 8 2 4 3 2" xfId="20894"/>
    <cellStyle name="Normal 2 2 8 2 4 4" xfId="19757"/>
    <cellStyle name="Normal 2 2 8 2 5" xfId="7222"/>
    <cellStyle name="Normal 2 2 8 2 5 2" xfId="8865"/>
    <cellStyle name="Normal 2 2 8 2 5 2 2" xfId="21343"/>
    <cellStyle name="Normal 2 2 8 2 5 3" xfId="20206"/>
    <cellStyle name="Normal 2 2 8 2 6" xfId="8047"/>
    <cellStyle name="Normal 2 2 8 2 6 2" xfId="20776"/>
    <cellStyle name="Normal 2 2 8 2 7" xfId="19639"/>
    <cellStyle name="Normal 2 2 8 3" xfId="30630"/>
    <cellStyle name="Normal 2 2 9" xfId="5561"/>
    <cellStyle name="Normal 2 2 9 2" xfId="30631"/>
    <cellStyle name="Normal 2 20" xfId="5562"/>
    <cellStyle name="Normal 2 20 2" xfId="30632"/>
    <cellStyle name="Normal 2 21" xfId="5563"/>
    <cellStyle name="Normal 2 21 2" xfId="30633"/>
    <cellStyle name="Normal 2 22" xfId="5564"/>
    <cellStyle name="Normal 2 22 2" xfId="30634"/>
    <cellStyle name="Normal 2 23" xfId="5565"/>
    <cellStyle name="Normal 2 23 2" xfId="30635"/>
    <cellStyle name="Normal 2 24" xfId="5566"/>
    <cellStyle name="Normal 2 24 2" xfId="30636"/>
    <cellStyle name="Normal 2 25" xfId="5567"/>
    <cellStyle name="Normal 2 25 2" xfId="30637"/>
    <cellStyle name="Normal 2 26" xfId="5568"/>
    <cellStyle name="Normal 2 26 2" xfId="30638"/>
    <cellStyle name="Normal 2 27" xfId="5569"/>
    <cellStyle name="Normal 2 27 2" xfId="30639"/>
    <cellStyle name="Normal 2 28" xfId="5570"/>
    <cellStyle name="Normal 2 29" xfId="5571"/>
    <cellStyle name="Normal 2 29 10" xfId="5572"/>
    <cellStyle name="Normal 2 29 11" xfId="5573"/>
    <cellStyle name="Normal 2 29 12" xfId="5574"/>
    <cellStyle name="Normal 2 29 13" xfId="5575"/>
    <cellStyle name="Normal 2 29 14" xfId="5576"/>
    <cellStyle name="Normal 2 29 15" xfId="5577"/>
    <cellStyle name="Normal 2 29 16" xfId="5578"/>
    <cellStyle name="Normal 2 29 17" xfId="5579"/>
    <cellStyle name="Normal 2 29 18" xfId="5580"/>
    <cellStyle name="Normal 2 29 19" xfId="5581"/>
    <cellStyle name="Normal 2 29 2" xfId="5582"/>
    <cellStyle name="Normal 2 29 20" xfId="5583"/>
    <cellStyle name="Normal 2 29 21" xfId="5584"/>
    <cellStyle name="Normal 2 29 22" xfId="5585"/>
    <cellStyle name="Normal 2 29 23" xfId="5586"/>
    <cellStyle name="Normal 2 29 24" xfId="5587"/>
    <cellStyle name="Normal 2 29 25" xfId="5588"/>
    <cellStyle name="Normal 2 29 26" xfId="5589"/>
    <cellStyle name="Normal 2 29 27" xfId="5590"/>
    <cellStyle name="Normal 2 29 28" xfId="5591"/>
    <cellStyle name="Normal 2 29 29" xfId="5592"/>
    <cellStyle name="Normal 2 29 3" xfId="5593"/>
    <cellStyle name="Normal 2 29 30" xfId="5594"/>
    <cellStyle name="Normal 2 29 31" xfId="5595"/>
    <cellStyle name="Normal 2 29 32" xfId="5596"/>
    <cellStyle name="Normal 2 29 33" xfId="5597"/>
    <cellStyle name="Normal 2 29 34" xfId="5598"/>
    <cellStyle name="Normal 2 29 35" xfId="5599"/>
    <cellStyle name="Normal 2 29 36" xfId="5600"/>
    <cellStyle name="Normal 2 29 37" xfId="5601"/>
    <cellStyle name="Normal 2 29 38" xfId="5602"/>
    <cellStyle name="Normal 2 29 39" xfId="5603"/>
    <cellStyle name="Normal 2 29 4" xfId="5604"/>
    <cellStyle name="Normal 2 29 40" xfId="5605"/>
    <cellStyle name="Normal 2 29 41" xfId="5606"/>
    <cellStyle name="Normal 2 29 42" xfId="5607"/>
    <cellStyle name="Normal 2 29 43" xfId="5608"/>
    <cellStyle name="Normal 2 29 44" xfId="5609"/>
    <cellStyle name="Normal 2 29 45" xfId="5610"/>
    <cellStyle name="Normal 2 29 46" xfId="5611"/>
    <cellStyle name="Normal 2 29 47" xfId="5612"/>
    <cellStyle name="Normal 2 29 48" xfId="5613"/>
    <cellStyle name="Normal 2 29 5" xfId="5614"/>
    <cellStyle name="Normal 2 29 6" xfId="5615"/>
    <cellStyle name="Normal 2 29 7" xfId="5616"/>
    <cellStyle name="Normal 2 29 8" xfId="5617"/>
    <cellStyle name="Normal 2 29 9" xfId="5618"/>
    <cellStyle name="Normal 2 3" xfId="21"/>
    <cellStyle name="Normal 2 3 10" xfId="5620"/>
    <cellStyle name="Normal 2 3 11" xfId="5621"/>
    <cellStyle name="Normal 2 3 12" xfId="5622"/>
    <cellStyle name="Normal 2 3 13" xfId="5623"/>
    <cellStyle name="Normal 2 3 14" xfId="5624"/>
    <cellStyle name="Normal 2 3 15" xfId="5625"/>
    <cellStyle name="Normal 2 3 16" xfId="5626"/>
    <cellStyle name="Normal 2 3 17" xfId="5627"/>
    <cellStyle name="Normal 2 3 18" xfId="5628"/>
    <cellStyle name="Normal 2 3 19" xfId="5629"/>
    <cellStyle name="Normal 2 3 2" xfId="5630"/>
    <cellStyle name="Normal 2 3 20" xfId="5631"/>
    <cellStyle name="Normal 2 3 21" xfId="5632"/>
    <cellStyle name="Normal 2 3 22" xfId="5633"/>
    <cellStyle name="Normal 2 3 23" xfId="5634"/>
    <cellStyle name="Normal 2 3 24" xfId="5635"/>
    <cellStyle name="Normal 2 3 25" xfId="5636"/>
    <cellStyle name="Normal 2 3 26" xfId="5637"/>
    <cellStyle name="Normal 2 3 27" xfId="5638"/>
    <cellStyle name="Normal 2 3 28" xfId="5639"/>
    <cellStyle name="Normal 2 3 29" xfId="5640"/>
    <cellStyle name="Normal 2 3 3" xfId="5641"/>
    <cellStyle name="Normal 2 3 30" xfId="5642"/>
    <cellStyle name="Normal 2 3 31" xfId="5643"/>
    <cellStyle name="Normal 2 3 32" xfId="5644"/>
    <cellStyle name="Normal 2 3 33" xfId="5645"/>
    <cellStyle name="Normal 2 3 34" xfId="5646"/>
    <cellStyle name="Normal 2 3 35" xfId="5647"/>
    <cellStyle name="Normal 2 3 36" xfId="5648"/>
    <cellStyle name="Normal 2 3 37" xfId="5649"/>
    <cellStyle name="Normal 2 3 38" xfId="5650"/>
    <cellStyle name="Normal 2 3 39" xfId="5651"/>
    <cellStyle name="Normal 2 3 4" xfId="5652"/>
    <cellStyle name="Normal 2 3 40" xfId="5653"/>
    <cellStyle name="Normal 2 3 41" xfId="5654"/>
    <cellStyle name="Normal 2 3 42" xfId="5655"/>
    <cellStyle name="Normal 2 3 43" xfId="5656"/>
    <cellStyle name="Normal 2 3 44" xfId="5657"/>
    <cellStyle name="Normal 2 3 45" xfId="5658"/>
    <cellStyle name="Normal 2 3 46" xfId="5659"/>
    <cellStyle name="Normal 2 3 47" xfId="5660"/>
    <cellStyle name="Normal 2 3 48" xfId="5661"/>
    <cellStyle name="Normal 2 3 49" xfId="6777"/>
    <cellStyle name="Normal 2 3 49 2" xfId="7564"/>
    <cellStyle name="Normal 2 3 49 2 2" xfId="9207"/>
    <cellStyle name="Normal 2 3 49 2 2 2" xfId="21570"/>
    <cellStyle name="Normal 2 3 49 2 3" xfId="20433"/>
    <cellStyle name="Normal 2 3 49 3" xfId="8432"/>
    <cellStyle name="Normal 2 3 49 3 2" xfId="21066"/>
    <cellStyle name="Normal 2 3 49 4" xfId="19929"/>
    <cellStyle name="Normal 2 3 5" xfId="5662"/>
    <cellStyle name="Normal 2 3 50" xfId="5619"/>
    <cellStyle name="Normal 2 3 51" xfId="208"/>
    <cellStyle name="Normal 2 3 6" xfId="5663"/>
    <cellStyle name="Normal 2 3 7" xfId="5664"/>
    <cellStyle name="Normal 2 3 8" xfId="5665"/>
    <cellStyle name="Normal 2 3 9" xfId="5666"/>
    <cellStyle name="Normal 2 30" xfId="5667"/>
    <cellStyle name="Normal 2 31" xfId="5668"/>
    <cellStyle name="Normal 2 31 10" xfId="5669"/>
    <cellStyle name="Normal 2 31 11" xfId="5670"/>
    <cellStyle name="Normal 2 31 12" xfId="5671"/>
    <cellStyle name="Normal 2 31 13" xfId="5672"/>
    <cellStyle name="Normal 2 31 14" xfId="5673"/>
    <cellStyle name="Normal 2 31 15" xfId="5674"/>
    <cellStyle name="Normal 2 31 16" xfId="5675"/>
    <cellStyle name="Normal 2 31 17" xfId="5676"/>
    <cellStyle name="Normal 2 31 18" xfId="5677"/>
    <cellStyle name="Normal 2 31 19" xfId="5678"/>
    <cellStyle name="Normal 2 31 2" xfId="5679"/>
    <cellStyle name="Normal 2 31 20" xfId="5680"/>
    <cellStyle name="Normal 2 31 21" xfId="5681"/>
    <cellStyle name="Normal 2 31 22" xfId="5682"/>
    <cellStyle name="Normal 2 31 23" xfId="5683"/>
    <cellStyle name="Normal 2 31 24" xfId="5684"/>
    <cellStyle name="Normal 2 31 25" xfId="5685"/>
    <cellStyle name="Normal 2 31 26" xfId="5686"/>
    <cellStyle name="Normal 2 31 27" xfId="5687"/>
    <cellStyle name="Normal 2 31 28" xfId="5688"/>
    <cellStyle name="Normal 2 31 29" xfId="5689"/>
    <cellStyle name="Normal 2 31 3" xfId="5690"/>
    <cellStyle name="Normal 2 31 30" xfId="5691"/>
    <cellStyle name="Normal 2 31 31" xfId="5692"/>
    <cellStyle name="Normal 2 31 32" xfId="5693"/>
    <cellStyle name="Normal 2 31 33" xfId="5694"/>
    <cellStyle name="Normal 2 31 34" xfId="5695"/>
    <cellStyle name="Normal 2 31 35" xfId="5696"/>
    <cellStyle name="Normal 2 31 36" xfId="5697"/>
    <cellStyle name="Normal 2 31 37" xfId="5698"/>
    <cellStyle name="Normal 2 31 38" xfId="5699"/>
    <cellStyle name="Normal 2 31 39" xfId="5700"/>
    <cellStyle name="Normal 2 31 4" xfId="5701"/>
    <cellStyle name="Normal 2 31 40" xfId="5702"/>
    <cellStyle name="Normal 2 31 41" xfId="5703"/>
    <cellStyle name="Normal 2 31 42" xfId="5704"/>
    <cellStyle name="Normal 2 31 43" xfId="5705"/>
    <cellStyle name="Normal 2 31 44" xfId="5706"/>
    <cellStyle name="Normal 2 31 45" xfId="5707"/>
    <cellStyle name="Normal 2 31 46" xfId="5708"/>
    <cellStyle name="Normal 2 31 47" xfId="5709"/>
    <cellStyle name="Normal 2 31 48" xfId="5710"/>
    <cellStyle name="Normal 2 31 5" xfId="5711"/>
    <cellStyle name="Normal 2 31 6" xfId="5712"/>
    <cellStyle name="Normal 2 31 7" xfId="5713"/>
    <cellStyle name="Normal 2 31 8" xfId="5714"/>
    <cellStyle name="Normal 2 31 9" xfId="5715"/>
    <cellStyle name="Normal 2 32" xfId="5716"/>
    <cellStyle name="Normal 2 32 10" xfId="5717"/>
    <cellStyle name="Normal 2 32 11" xfId="5718"/>
    <cellStyle name="Normal 2 32 12" xfId="5719"/>
    <cellStyle name="Normal 2 32 13" xfId="5720"/>
    <cellStyle name="Normal 2 32 14" xfId="5721"/>
    <cellStyle name="Normal 2 32 15" xfId="5722"/>
    <cellStyle name="Normal 2 32 16" xfId="5723"/>
    <cellStyle name="Normal 2 32 17" xfId="5724"/>
    <cellStyle name="Normal 2 32 18" xfId="5725"/>
    <cellStyle name="Normal 2 32 19" xfId="5726"/>
    <cellStyle name="Normal 2 32 2" xfId="5727"/>
    <cellStyle name="Normal 2 32 20" xfId="5728"/>
    <cellStyle name="Normal 2 32 21" xfId="5729"/>
    <cellStyle name="Normal 2 32 22" xfId="5730"/>
    <cellStyle name="Normal 2 32 23" xfId="5731"/>
    <cellStyle name="Normal 2 32 24" xfId="5732"/>
    <cellStyle name="Normal 2 32 25" xfId="5733"/>
    <cellStyle name="Normal 2 32 26" xfId="5734"/>
    <cellStyle name="Normal 2 32 27" xfId="5735"/>
    <cellStyle name="Normal 2 32 28" xfId="5736"/>
    <cellStyle name="Normal 2 32 29" xfId="5737"/>
    <cellStyle name="Normal 2 32 3" xfId="5738"/>
    <cellStyle name="Normal 2 32 30" xfId="5739"/>
    <cellStyle name="Normal 2 32 31" xfId="5740"/>
    <cellStyle name="Normal 2 32 32" xfId="5741"/>
    <cellStyle name="Normal 2 32 33" xfId="5742"/>
    <cellStyle name="Normal 2 32 34" xfId="5743"/>
    <cellStyle name="Normal 2 32 35" xfId="5744"/>
    <cellStyle name="Normal 2 32 36" xfId="5745"/>
    <cellStyle name="Normal 2 32 37" xfId="5746"/>
    <cellStyle name="Normal 2 32 38" xfId="5747"/>
    <cellStyle name="Normal 2 32 39" xfId="5748"/>
    <cellStyle name="Normal 2 32 4" xfId="5749"/>
    <cellStyle name="Normal 2 32 40" xfId="5750"/>
    <cellStyle name="Normal 2 32 41" xfId="5751"/>
    <cellStyle name="Normal 2 32 42" xfId="5752"/>
    <cellStyle name="Normal 2 32 43" xfId="5753"/>
    <cellStyle name="Normal 2 32 44" xfId="5754"/>
    <cellStyle name="Normal 2 32 45" xfId="5755"/>
    <cellStyle name="Normal 2 32 46" xfId="5756"/>
    <cellStyle name="Normal 2 32 47" xfId="5757"/>
    <cellStyle name="Normal 2 32 48" xfId="5758"/>
    <cellStyle name="Normal 2 32 5" xfId="5759"/>
    <cellStyle name="Normal 2 32 6" xfId="5760"/>
    <cellStyle name="Normal 2 32 7" xfId="5761"/>
    <cellStyle name="Normal 2 32 8" xfId="5762"/>
    <cellStyle name="Normal 2 32 9" xfId="5763"/>
    <cellStyle name="Normal 2 33" xfId="5764"/>
    <cellStyle name="Normal 2 33 10" xfId="5765"/>
    <cellStyle name="Normal 2 33 11" xfId="5766"/>
    <cellStyle name="Normal 2 33 12" xfId="5767"/>
    <cellStyle name="Normal 2 33 13" xfId="5768"/>
    <cellStyle name="Normal 2 33 14" xfId="5769"/>
    <cellStyle name="Normal 2 33 15" xfId="5770"/>
    <cellStyle name="Normal 2 33 16" xfId="5771"/>
    <cellStyle name="Normal 2 33 17" xfId="5772"/>
    <cellStyle name="Normal 2 33 18" xfId="5773"/>
    <cellStyle name="Normal 2 33 19" xfId="5774"/>
    <cellStyle name="Normal 2 33 2" xfId="5775"/>
    <cellStyle name="Normal 2 33 20" xfId="5776"/>
    <cellStyle name="Normal 2 33 21" xfId="5777"/>
    <cellStyle name="Normal 2 33 22" xfId="5778"/>
    <cellStyle name="Normal 2 33 23" xfId="5779"/>
    <cellStyle name="Normal 2 33 24" xfId="5780"/>
    <cellStyle name="Normal 2 33 25" xfId="5781"/>
    <cellStyle name="Normal 2 33 26" xfId="5782"/>
    <cellStyle name="Normal 2 33 27" xfId="5783"/>
    <cellStyle name="Normal 2 33 28" xfId="5784"/>
    <cellStyle name="Normal 2 33 29" xfId="5785"/>
    <cellStyle name="Normal 2 33 3" xfId="5786"/>
    <cellStyle name="Normal 2 33 30" xfId="5787"/>
    <cellStyle name="Normal 2 33 31" xfId="5788"/>
    <cellStyle name="Normal 2 33 32" xfId="5789"/>
    <cellStyle name="Normal 2 33 33" xfId="5790"/>
    <cellStyle name="Normal 2 33 34" xfId="5791"/>
    <cellStyle name="Normal 2 33 35" xfId="5792"/>
    <cellStyle name="Normal 2 33 36" xfId="5793"/>
    <cellStyle name="Normal 2 33 37" xfId="5794"/>
    <cellStyle name="Normal 2 33 38" xfId="5795"/>
    <cellStyle name="Normal 2 33 39" xfId="5796"/>
    <cellStyle name="Normal 2 33 4" xfId="5797"/>
    <cellStyle name="Normal 2 33 40" xfId="5798"/>
    <cellStyle name="Normal 2 33 41" xfId="5799"/>
    <cellStyle name="Normal 2 33 42" xfId="5800"/>
    <cellStyle name="Normal 2 33 43" xfId="5801"/>
    <cellStyle name="Normal 2 33 44" xfId="5802"/>
    <cellStyle name="Normal 2 33 45" xfId="5803"/>
    <cellStyle name="Normal 2 33 46" xfId="5804"/>
    <cellStyle name="Normal 2 33 47" xfId="5805"/>
    <cellStyle name="Normal 2 33 48" xfId="5806"/>
    <cellStyle name="Normal 2 33 5" xfId="5807"/>
    <cellStyle name="Normal 2 33 6" xfId="5808"/>
    <cellStyle name="Normal 2 33 7" xfId="5809"/>
    <cellStyle name="Normal 2 33 8" xfId="5810"/>
    <cellStyle name="Normal 2 33 9" xfId="5811"/>
    <cellStyle name="Normal 2 34" xfId="5812"/>
    <cellStyle name="Normal 2 35" xfId="5813"/>
    <cellStyle name="Normal 2 36" xfId="5814"/>
    <cellStyle name="Normal 2 36 10" xfId="5815"/>
    <cellStyle name="Normal 2 36 11" xfId="5816"/>
    <cellStyle name="Normal 2 36 12" xfId="5817"/>
    <cellStyle name="Normal 2 36 13" xfId="5818"/>
    <cellStyle name="Normal 2 36 14" xfId="5819"/>
    <cellStyle name="Normal 2 36 15" xfId="5820"/>
    <cellStyle name="Normal 2 36 16" xfId="5821"/>
    <cellStyle name="Normal 2 36 17" xfId="5822"/>
    <cellStyle name="Normal 2 36 18" xfId="5823"/>
    <cellStyle name="Normal 2 36 19" xfId="5824"/>
    <cellStyle name="Normal 2 36 2" xfId="5825"/>
    <cellStyle name="Normal 2 36 20" xfId="5826"/>
    <cellStyle name="Normal 2 36 3" xfId="5827"/>
    <cellStyle name="Normal 2 36 4" xfId="5828"/>
    <cellStyle name="Normal 2 36 5" xfId="5829"/>
    <cellStyle name="Normal 2 36 6" xfId="5830"/>
    <cellStyle name="Normal 2 36 7" xfId="5831"/>
    <cellStyle name="Normal 2 36 8" xfId="5832"/>
    <cellStyle name="Normal 2 36 9" xfId="5833"/>
    <cellStyle name="Normal 2 37" xfId="5834"/>
    <cellStyle name="Normal 2 38" xfId="5835"/>
    <cellStyle name="Normal 2 39" xfId="5836"/>
    <cellStyle name="Normal 2 4" xfId="255"/>
    <cellStyle name="Normal 2 4 2" xfId="5837"/>
    <cellStyle name="Normal 2 40" xfId="5838"/>
    <cellStyle name="Normal 2 40 10" xfId="5839"/>
    <cellStyle name="Normal 2 40 11" xfId="5840"/>
    <cellStyle name="Normal 2 40 12" xfId="5841"/>
    <cellStyle name="Normal 2 40 13" xfId="5842"/>
    <cellStyle name="Normal 2 40 14" xfId="5843"/>
    <cellStyle name="Normal 2 40 15" xfId="5844"/>
    <cellStyle name="Normal 2 40 16" xfId="5845"/>
    <cellStyle name="Normal 2 40 17" xfId="5846"/>
    <cellStyle name="Normal 2 40 18" xfId="5847"/>
    <cellStyle name="Normal 2 40 19" xfId="5848"/>
    <cellStyle name="Normal 2 40 2" xfId="5849"/>
    <cellStyle name="Normal 2 40 20" xfId="5850"/>
    <cellStyle name="Normal 2 40 3" xfId="5851"/>
    <cellStyle name="Normal 2 40 4" xfId="5852"/>
    <cellStyle name="Normal 2 40 5" xfId="5853"/>
    <cellStyle name="Normal 2 40 6" xfId="5854"/>
    <cellStyle name="Normal 2 40 7" xfId="5855"/>
    <cellStyle name="Normal 2 40 8" xfId="5856"/>
    <cellStyle name="Normal 2 40 9" xfId="5857"/>
    <cellStyle name="Normal 2 41" xfId="5858"/>
    <cellStyle name="Normal 2 41 10" xfId="5859"/>
    <cellStyle name="Normal 2 41 11" xfId="5860"/>
    <cellStyle name="Normal 2 41 12" xfId="5861"/>
    <cellStyle name="Normal 2 41 13" xfId="5862"/>
    <cellStyle name="Normal 2 41 14" xfId="5863"/>
    <cellStyle name="Normal 2 41 15" xfId="5864"/>
    <cellStyle name="Normal 2 41 16" xfId="5865"/>
    <cellStyle name="Normal 2 41 17" xfId="5866"/>
    <cellStyle name="Normal 2 41 18" xfId="5867"/>
    <cellStyle name="Normal 2 41 19" xfId="5868"/>
    <cellStyle name="Normal 2 41 2" xfId="5869"/>
    <cellStyle name="Normal 2 41 20" xfId="5870"/>
    <cellStyle name="Normal 2 41 3" xfId="5871"/>
    <cellStyle name="Normal 2 41 4" xfId="5872"/>
    <cellStyle name="Normal 2 41 5" xfId="5873"/>
    <cellStyle name="Normal 2 41 6" xfId="5874"/>
    <cellStyle name="Normal 2 41 7" xfId="5875"/>
    <cellStyle name="Normal 2 41 8" xfId="5876"/>
    <cellStyle name="Normal 2 41 9" xfId="5877"/>
    <cellStyle name="Normal 2 42" xfId="5878"/>
    <cellStyle name="Normal 2 42 10" xfId="5879"/>
    <cellStyle name="Normal 2 42 11" xfId="5880"/>
    <cellStyle name="Normal 2 42 12" xfId="5881"/>
    <cellStyle name="Normal 2 42 13" xfId="5882"/>
    <cellStyle name="Normal 2 42 14" xfId="5883"/>
    <cellStyle name="Normal 2 42 15" xfId="5884"/>
    <cellStyle name="Normal 2 42 16" xfId="5885"/>
    <cellStyle name="Normal 2 42 17" xfId="5886"/>
    <cellStyle name="Normal 2 42 18" xfId="5887"/>
    <cellStyle name="Normal 2 42 19" xfId="5888"/>
    <cellStyle name="Normal 2 42 2" xfId="5889"/>
    <cellStyle name="Normal 2 42 20" xfId="5890"/>
    <cellStyle name="Normal 2 42 3" xfId="5891"/>
    <cellStyle name="Normal 2 42 4" xfId="5892"/>
    <cellStyle name="Normal 2 42 5" xfId="5893"/>
    <cellStyle name="Normal 2 42 6" xfId="5894"/>
    <cellStyle name="Normal 2 42 7" xfId="5895"/>
    <cellStyle name="Normal 2 42 8" xfId="5896"/>
    <cellStyle name="Normal 2 42 9" xfId="5897"/>
    <cellStyle name="Normal 2 43" xfId="5898"/>
    <cellStyle name="Normal 2 44" xfId="5899"/>
    <cellStyle name="Normal 2 45" xfId="5900"/>
    <cellStyle name="Normal 2 45 10" xfId="5901"/>
    <cellStyle name="Normal 2 45 11" xfId="5902"/>
    <cellStyle name="Normal 2 45 12" xfId="5903"/>
    <cellStyle name="Normal 2 45 13" xfId="5904"/>
    <cellStyle name="Normal 2 45 14" xfId="5905"/>
    <cellStyle name="Normal 2 45 15" xfId="5906"/>
    <cellStyle name="Normal 2 45 16" xfId="5907"/>
    <cellStyle name="Normal 2 45 17" xfId="5908"/>
    <cellStyle name="Normal 2 45 18" xfId="5909"/>
    <cellStyle name="Normal 2 45 19" xfId="5910"/>
    <cellStyle name="Normal 2 45 2" xfId="5911"/>
    <cellStyle name="Normal 2 45 3" xfId="5912"/>
    <cellStyle name="Normal 2 45 4" xfId="5913"/>
    <cellStyle name="Normal 2 45 5" xfId="5914"/>
    <cellStyle name="Normal 2 45 6" xfId="5915"/>
    <cellStyle name="Normal 2 45 7" xfId="5916"/>
    <cellStyle name="Normal 2 45 8" xfId="5917"/>
    <cellStyle name="Normal 2 45 9" xfId="5918"/>
    <cellStyle name="Normal 2 46" xfId="5919"/>
    <cellStyle name="Normal 2 46 10" xfId="5920"/>
    <cellStyle name="Normal 2 46 11" xfId="5921"/>
    <cellStyle name="Normal 2 46 12" xfId="5922"/>
    <cellStyle name="Normal 2 46 13" xfId="5923"/>
    <cellStyle name="Normal 2 46 14" xfId="5924"/>
    <cellStyle name="Normal 2 46 15" xfId="5925"/>
    <cellStyle name="Normal 2 46 16" xfId="5926"/>
    <cellStyle name="Normal 2 46 17" xfId="5927"/>
    <cellStyle name="Normal 2 46 18" xfId="5928"/>
    <cellStyle name="Normal 2 46 19" xfId="5929"/>
    <cellStyle name="Normal 2 46 2" xfId="5930"/>
    <cellStyle name="Normal 2 46 3" xfId="5931"/>
    <cellStyle name="Normal 2 46 4" xfId="5932"/>
    <cellStyle name="Normal 2 46 5" xfId="5933"/>
    <cellStyle name="Normal 2 46 6" xfId="5934"/>
    <cellStyle name="Normal 2 46 7" xfId="5935"/>
    <cellStyle name="Normal 2 46 8" xfId="5936"/>
    <cellStyle name="Normal 2 46 9" xfId="5937"/>
    <cellStyle name="Normal 2 47" xfId="5938"/>
    <cellStyle name="Normal 2 47 10" xfId="5939"/>
    <cellStyle name="Normal 2 47 11" xfId="5940"/>
    <cellStyle name="Normal 2 47 12" xfId="5941"/>
    <cellStyle name="Normal 2 47 13" xfId="5942"/>
    <cellStyle name="Normal 2 47 14" xfId="5943"/>
    <cellStyle name="Normal 2 47 15" xfId="5944"/>
    <cellStyle name="Normal 2 47 16" xfId="5945"/>
    <cellStyle name="Normal 2 47 17" xfId="5946"/>
    <cellStyle name="Normal 2 47 18" xfId="5947"/>
    <cellStyle name="Normal 2 47 19" xfId="5948"/>
    <cellStyle name="Normal 2 47 2" xfId="5949"/>
    <cellStyle name="Normal 2 47 3" xfId="5950"/>
    <cellStyle name="Normal 2 47 4" xfId="5951"/>
    <cellStyle name="Normal 2 47 5" xfId="5952"/>
    <cellStyle name="Normal 2 47 6" xfId="5953"/>
    <cellStyle name="Normal 2 47 7" xfId="5954"/>
    <cellStyle name="Normal 2 47 8" xfId="5955"/>
    <cellStyle name="Normal 2 47 9" xfId="5956"/>
    <cellStyle name="Normal 2 48" xfId="5957"/>
    <cellStyle name="Normal 2 48 10" xfId="5958"/>
    <cellStyle name="Normal 2 48 11" xfId="5959"/>
    <cellStyle name="Normal 2 48 12" xfId="5960"/>
    <cellStyle name="Normal 2 48 13" xfId="5961"/>
    <cellStyle name="Normal 2 48 14" xfId="5962"/>
    <cellStyle name="Normal 2 48 15" xfId="5963"/>
    <cellStyle name="Normal 2 48 16" xfId="5964"/>
    <cellStyle name="Normal 2 48 17" xfId="5965"/>
    <cellStyle name="Normal 2 48 18" xfId="5966"/>
    <cellStyle name="Normal 2 48 19" xfId="5967"/>
    <cellStyle name="Normal 2 48 2" xfId="5968"/>
    <cellStyle name="Normal 2 48 2 2" xfId="5969"/>
    <cellStyle name="Normal 2 48 2 3" xfId="5970"/>
    <cellStyle name="Normal 2 48 2 4" xfId="5971"/>
    <cellStyle name="Normal 2 48 3" xfId="5972"/>
    <cellStyle name="Normal 2 48 4" xfId="5973"/>
    <cellStyle name="Normal 2 48 5" xfId="5974"/>
    <cellStyle name="Normal 2 48 6" xfId="5975"/>
    <cellStyle name="Normal 2 48 7" xfId="5976"/>
    <cellStyle name="Normal 2 48 8" xfId="5977"/>
    <cellStyle name="Normal 2 48 9" xfId="5978"/>
    <cellStyle name="Normal 2 49" xfId="5979"/>
    <cellStyle name="Normal 2 5" xfId="5980"/>
    <cellStyle name="Normal 2 5 2" xfId="30640"/>
    <cellStyle name="Normal 2 5 3" xfId="50370"/>
    <cellStyle name="Normal 2 50" xfId="5981"/>
    <cellStyle name="Normal 2 51" xfId="5982"/>
    <cellStyle name="Normal 2 52" xfId="5983"/>
    <cellStyle name="Normal 2 52 10" xfId="5984"/>
    <cellStyle name="Normal 2 52 11" xfId="5985"/>
    <cellStyle name="Normal 2 52 12" xfId="5986"/>
    <cellStyle name="Normal 2 52 13" xfId="5987"/>
    <cellStyle name="Normal 2 52 14" xfId="5988"/>
    <cellStyle name="Normal 2 52 15" xfId="5989"/>
    <cellStyle name="Normal 2 52 16" xfId="5990"/>
    <cellStyle name="Normal 2 52 2" xfId="5991"/>
    <cellStyle name="Normal 2 52 3" xfId="5992"/>
    <cellStyle name="Normal 2 52 4" xfId="5993"/>
    <cellStyle name="Normal 2 52 5" xfId="5994"/>
    <cellStyle name="Normal 2 52 6" xfId="5995"/>
    <cellStyle name="Normal 2 52 7" xfId="5996"/>
    <cellStyle name="Normal 2 52 8" xfId="5997"/>
    <cellStyle name="Normal 2 52 9" xfId="5998"/>
    <cellStyle name="Normal 2 53" xfId="5999"/>
    <cellStyle name="Normal 2 53 10" xfId="6000"/>
    <cellStyle name="Normal 2 53 11" xfId="6001"/>
    <cellStyle name="Normal 2 53 12" xfId="6002"/>
    <cellStyle name="Normal 2 53 13" xfId="6003"/>
    <cellStyle name="Normal 2 53 14" xfId="6004"/>
    <cellStyle name="Normal 2 53 15" xfId="6005"/>
    <cellStyle name="Normal 2 53 16" xfId="6006"/>
    <cellStyle name="Normal 2 53 2" xfId="6007"/>
    <cellStyle name="Normal 2 53 3" xfId="6008"/>
    <cellStyle name="Normal 2 53 4" xfId="6009"/>
    <cellStyle name="Normal 2 53 5" xfId="6010"/>
    <cellStyle name="Normal 2 53 6" xfId="6011"/>
    <cellStyle name="Normal 2 53 7" xfId="6012"/>
    <cellStyle name="Normal 2 53 8" xfId="6013"/>
    <cellStyle name="Normal 2 53 9" xfId="6014"/>
    <cellStyle name="Normal 2 54" xfId="6015"/>
    <cellStyle name="Normal 2 55" xfId="6016"/>
    <cellStyle name="Normal 2 56" xfId="6017"/>
    <cellStyle name="Normal 2 57" xfId="6018"/>
    <cellStyle name="Normal 2 58" xfId="6019"/>
    <cellStyle name="Normal 2 59" xfId="6020"/>
    <cellStyle name="Normal 2 6" xfId="6021"/>
    <cellStyle name="Normal 2 6 2" xfId="30641"/>
    <cellStyle name="Normal 2 60" xfId="6022"/>
    <cellStyle name="Normal 2 61" xfId="6023"/>
    <cellStyle name="Normal 2 62" xfId="6024"/>
    <cellStyle name="Normal 2 63" xfId="6025"/>
    <cellStyle name="Normal 2 64" xfId="6026"/>
    <cellStyle name="Normal 2 65" xfId="6027"/>
    <cellStyle name="Normal 2 66" xfId="6028"/>
    <cellStyle name="Normal 2 67" xfId="6029"/>
    <cellStyle name="Normal 2 67 2" xfId="6778"/>
    <cellStyle name="Normal 2 68" xfId="272"/>
    <cellStyle name="Normal 2 69" xfId="19566"/>
    <cellStyle name="Normal 2 7" xfId="6030"/>
    <cellStyle name="Normal 2 7 2" xfId="6779"/>
    <cellStyle name="Normal 2 7 2 2" xfId="7565"/>
    <cellStyle name="Normal 2 7 2 2 2" xfId="9208"/>
    <cellStyle name="Normal 2 7 2 2 2 2" xfId="21571"/>
    <cellStyle name="Normal 2 7 2 2 3" xfId="20434"/>
    <cellStyle name="Normal 2 7 2 3" xfId="8433"/>
    <cellStyle name="Normal 2 7 2 3 2" xfId="21067"/>
    <cellStyle name="Normal 2 7 2 4" xfId="19930"/>
    <cellStyle name="Normal 2 7 3" xfId="6780"/>
    <cellStyle name="Normal 2 7 3 2" xfId="7566"/>
    <cellStyle name="Normal 2 7 3 2 2" xfId="9209"/>
    <cellStyle name="Normal 2 7 3 2 2 2" xfId="21572"/>
    <cellStyle name="Normal 2 7 3 2 3" xfId="20435"/>
    <cellStyle name="Normal 2 7 3 3" xfId="8434"/>
    <cellStyle name="Normal 2 7 3 3 2" xfId="21068"/>
    <cellStyle name="Normal 2 7 3 4" xfId="19931"/>
    <cellStyle name="Normal 2 7 4" xfId="6543"/>
    <cellStyle name="Normal 2 7 4 2" xfId="7567"/>
    <cellStyle name="Normal 2 7 4 2 2" xfId="9210"/>
    <cellStyle name="Normal 2 7 4 2 2 2" xfId="21573"/>
    <cellStyle name="Normal 2 7 4 2 3" xfId="20436"/>
    <cellStyle name="Normal 2 7 4 3" xfId="8260"/>
    <cellStyle name="Normal 2 7 4 3 2" xfId="20895"/>
    <cellStyle name="Normal 2 7 4 4" xfId="19758"/>
    <cellStyle name="Normal 2 7 5" xfId="7223"/>
    <cellStyle name="Normal 2 7 5 2" xfId="8866"/>
    <cellStyle name="Normal 2 7 5 2 2" xfId="21344"/>
    <cellStyle name="Normal 2 7 5 3" xfId="20207"/>
    <cellStyle name="Normal 2 7 6" xfId="8069"/>
    <cellStyle name="Normal 2 7 6 2" xfId="20777"/>
    <cellStyle name="Normal 2 7 7" xfId="19640"/>
    <cellStyle name="Normal 2 70" xfId="81"/>
    <cellStyle name="Normal 2 8" xfId="6031"/>
    <cellStyle name="Normal 2 8 2" xfId="6781"/>
    <cellStyle name="Normal 2 8 2 2" xfId="7568"/>
    <cellStyle name="Normal 2 8 2 2 2" xfId="9211"/>
    <cellStyle name="Normal 2 8 2 2 2 2" xfId="21574"/>
    <cellStyle name="Normal 2 8 2 2 3" xfId="20437"/>
    <cellStyle name="Normal 2 8 2 3" xfId="8435"/>
    <cellStyle name="Normal 2 8 2 3 2" xfId="21069"/>
    <cellStyle name="Normal 2 8 2 4" xfId="19932"/>
    <cellStyle name="Normal 2 8 3" xfId="6782"/>
    <cellStyle name="Normal 2 8 3 2" xfId="7569"/>
    <cellStyle name="Normal 2 8 3 2 2" xfId="9212"/>
    <cellStyle name="Normal 2 8 3 2 2 2" xfId="21575"/>
    <cellStyle name="Normal 2 8 3 2 3" xfId="20438"/>
    <cellStyle name="Normal 2 8 3 3" xfId="8436"/>
    <cellStyle name="Normal 2 8 3 3 2" xfId="21070"/>
    <cellStyle name="Normal 2 8 3 4" xfId="19933"/>
    <cellStyle name="Normal 2 8 4" xfId="6544"/>
    <cellStyle name="Normal 2 8 4 2" xfId="7570"/>
    <cellStyle name="Normal 2 8 4 2 2" xfId="9213"/>
    <cellStyle name="Normal 2 8 4 2 2 2" xfId="21576"/>
    <cellStyle name="Normal 2 8 4 2 3" xfId="20439"/>
    <cellStyle name="Normal 2 8 4 3" xfId="8261"/>
    <cellStyle name="Normal 2 8 4 3 2" xfId="20896"/>
    <cellStyle name="Normal 2 8 4 4" xfId="19759"/>
    <cellStyle name="Normal 2 8 5" xfId="7224"/>
    <cellStyle name="Normal 2 8 5 2" xfId="8867"/>
    <cellStyle name="Normal 2 8 5 2 2" xfId="21345"/>
    <cellStyle name="Normal 2 8 5 3" xfId="20208"/>
    <cellStyle name="Normal 2 8 6" xfId="8070"/>
    <cellStyle name="Normal 2 8 6 2" xfId="20778"/>
    <cellStyle name="Normal 2 8 7" xfId="19641"/>
    <cellStyle name="Normal 2 9" xfId="6032"/>
    <cellStyle name="Normal 2 9 2" xfId="6783"/>
    <cellStyle name="Normal 2 9 2 2" xfId="7571"/>
    <cellStyle name="Normal 2 9 2 2 2" xfId="9214"/>
    <cellStyle name="Normal 2 9 2 2 2 2" xfId="21577"/>
    <cellStyle name="Normal 2 9 2 2 3" xfId="20440"/>
    <cellStyle name="Normal 2 9 2 3" xfId="8437"/>
    <cellStyle name="Normal 2 9 2 3 2" xfId="21071"/>
    <cellStyle name="Normal 2 9 2 4" xfId="19934"/>
    <cellStyle name="Normal 2 9 3" xfId="6784"/>
    <cellStyle name="Normal 2 9 3 2" xfId="7572"/>
    <cellStyle name="Normal 2 9 3 2 2" xfId="9215"/>
    <cellStyle name="Normal 2 9 3 2 2 2" xfId="21578"/>
    <cellStyle name="Normal 2 9 3 2 3" xfId="20441"/>
    <cellStyle name="Normal 2 9 3 3" xfId="8438"/>
    <cellStyle name="Normal 2 9 3 3 2" xfId="21072"/>
    <cellStyle name="Normal 2 9 3 4" xfId="19935"/>
    <cellStyle name="Normal 2 9 4" xfId="6545"/>
    <cellStyle name="Normal 2 9 4 2" xfId="7573"/>
    <cellStyle name="Normal 2 9 4 2 2" xfId="9216"/>
    <cellStyle name="Normal 2 9 4 2 2 2" xfId="21579"/>
    <cellStyle name="Normal 2 9 4 2 3" xfId="20442"/>
    <cellStyle name="Normal 2 9 4 3" xfId="8262"/>
    <cellStyle name="Normal 2 9 4 3 2" xfId="20897"/>
    <cellStyle name="Normal 2 9 4 4" xfId="19760"/>
    <cellStyle name="Normal 2 9 5" xfId="7225"/>
    <cellStyle name="Normal 2 9 5 2" xfId="8868"/>
    <cellStyle name="Normal 2 9 5 2 2" xfId="21346"/>
    <cellStyle name="Normal 2 9 5 3" xfId="20209"/>
    <cellStyle name="Normal 2 9 6" xfId="8071"/>
    <cellStyle name="Normal 2 9 6 2" xfId="20779"/>
    <cellStyle name="Normal 2 9 7" xfId="19642"/>
    <cellStyle name="Normal 20" xfId="6033"/>
    <cellStyle name="Normal 20 2" xfId="6034"/>
    <cellStyle name="Normal 20 2 2" xfId="6660"/>
    <cellStyle name="Normal 20 2 3" xfId="6547"/>
    <cellStyle name="Normal 20 2 3 2" xfId="7574"/>
    <cellStyle name="Normal 20 2 3 2 2" xfId="9217"/>
    <cellStyle name="Normal 20 2 3 2 2 2" xfId="21580"/>
    <cellStyle name="Normal 20 2 3 2 3" xfId="20443"/>
    <cellStyle name="Normal 20 2 3 3" xfId="8264"/>
    <cellStyle name="Normal 20 2 3 3 2" xfId="20899"/>
    <cellStyle name="Normal 20 2 3 4" xfId="19762"/>
    <cellStyle name="Normal 20 2 4" xfId="7227"/>
    <cellStyle name="Normal 20 2 4 2" xfId="8870"/>
    <cellStyle name="Normal 20 2 4 2 2" xfId="21348"/>
    <cellStyle name="Normal 20 2 4 3" xfId="20211"/>
    <cellStyle name="Normal 20 2 5" xfId="8073"/>
    <cellStyle name="Normal 20 2 5 2" xfId="20781"/>
    <cellStyle name="Normal 20 2 6" xfId="19644"/>
    <cellStyle name="Normal 20 3" xfId="6785"/>
    <cellStyle name="Normal 20 3 2" xfId="7575"/>
    <cellStyle name="Normal 20 3 2 2" xfId="9218"/>
    <cellStyle name="Normal 20 3 2 2 2" xfId="21581"/>
    <cellStyle name="Normal 20 3 2 3" xfId="20444"/>
    <cellStyle name="Normal 20 3 3" xfId="8439"/>
    <cellStyle name="Normal 20 3 3 2" xfId="21073"/>
    <cellStyle name="Normal 20 3 4" xfId="19936"/>
    <cellStyle name="Normal 20 4" xfId="6786"/>
    <cellStyle name="Normal 20 4 2" xfId="7576"/>
    <cellStyle name="Normal 20 4 2 2" xfId="9219"/>
    <cellStyle name="Normal 20 4 2 2 2" xfId="21582"/>
    <cellStyle name="Normal 20 4 2 3" xfId="20445"/>
    <cellStyle name="Normal 20 4 3" xfId="8440"/>
    <cellStyle name="Normal 20 4 3 2" xfId="21074"/>
    <cellStyle name="Normal 20 4 4" xfId="19937"/>
    <cellStyle name="Normal 20 5" xfId="6546"/>
    <cellStyle name="Normal 20 5 2" xfId="7577"/>
    <cellStyle name="Normal 20 5 2 2" xfId="9220"/>
    <cellStyle name="Normal 20 5 2 2 2" xfId="21583"/>
    <cellStyle name="Normal 20 5 2 3" xfId="20446"/>
    <cellStyle name="Normal 20 5 3" xfId="8263"/>
    <cellStyle name="Normal 20 5 3 2" xfId="20898"/>
    <cellStyle name="Normal 20 5 4" xfId="19761"/>
    <cellStyle name="Normal 20 6" xfId="7226"/>
    <cellStyle name="Normal 20 6 2" xfId="8869"/>
    <cellStyle name="Normal 20 6 2 2" xfId="21347"/>
    <cellStyle name="Normal 20 6 3" xfId="20210"/>
    <cellStyle name="Normal 20 7" xfId="8072"/>
    <cellStyle name="Normal 20 7 2" xfId="20780"/>
    <cellStyle name="Normal 20 8" xfId="19643"/>
    <cellStyle name="Normal 20_1_solis_MK Nr 595 " xfId="6035"/>
    <cellStyle name="Normal 21" xfId="6036"/>
    <cellStyle name="Normal 21 2" xfId="6037"/>
    <cellStyle name="Normal 21 3" xfId="6787"/>
    <cellStyle name="Normal 21 3 2" xfId="7578"/>
    <cellStyle name="Normal 21 3 2 2" xfId="9221"/>
    <cellStyle name="Normal 21 3 2 2 2" xfId="21584"/>
    <cellStyle name="Normal 21 3 2 3" xfId="20447"/>
    <cellStyle name="Normal 21 3 3" xfId="8441"/>
    <cellStyle name="Normal 21 3 3 2" xfId="21075"/>
    <cellStyle name="Normal 21 3 4" xfId="19938"/>
    <cellStyle name="Normal 21 4" xfId="6788"/>
    <cellStyle name="Normal 21 4 2" xfId="7579"/>
    <cellStyle name="Normal 21 4 2 2" xfId="9222"/>
    <cellStyle name="Normal 21 4 2 2 2" xfId="21585"/>
    <cellStyle name="Normal 21 4 2 3" xfId="20448"/>
    <cellStyle name="Normal 21 4 3" xfId="8442"/>
    <cellStyle name="Normal 21 4 3 2" xfId="21076"/>
    <cellStyle name="Normal 21 4 4" xfId="19939"/>
    <cellStyle name="Normal 21 5" xfId="6548"/>
    <cellStyle name="Normal 21 5 2" xfId="7580"/>
    <cellStyle name="Normal 21 5 2 2" xfId="9223"/>
    <cellStyle name="Normal 21 5 2 2 2" xfId="21586"/>
    <cellStyle name="Normal 21 5 2 3" xfId="20449"/>
    <cellStyle name="Normal 21 5 3" xfId="8265"/>
    <cellStyle name="Normal 21 5 3 2" xfId="20900"/>
    <cellStyle name="Normal 21 5 4" xfId="19763"/>
    <cellStyle name="Normal 21 6" xfId="7228"/>
    <cellStyle name="Normal 21 6 2" xfId="8871"/>
    <cellStyle name="Normal 21 6 2 2" xfId="21349"/>
    <cellStyle name="Normal 21 6 3" xfId="20212"/>
    <cellStyle name="Normal 21 7" xfId="8074"/>
    <cellStyle name="Normal 21 7 2" xfId="20782"/>
    <cellStyle name="Normal 21 8" xfId="19645"/>
    <cellStyle name="Normal 21_1_solis_MK Nr 595 " xfId="6038"/>
    <cellStyle name="Normal 22" xfId="6039"/>
    <cellStyle name="Normal 22 2" xfId="6040"/>
    <cellStyle name="Normal 22 3" xfId="6789"/>
    <cellStyle name="Normal 22 3 2" xfId="7581"/>
    <cellStyle name="Normal 22 3 2 2" xfId="9224"/>
    <cellStyle name="Normal 22 3 2 2 2" xfId="21587"/>
    <cellStyle name="Normal 22 3 2 3" xfId="20450"/>
    <cellStyle name="Normal 22 3 3" xfId="8443"/>
    <cellStyle name="Normal 22 3 3 2" xfId="21077"/>
    <cellStyle name="Normal 22 3 4" xfId="19940"/>
    <cellStyle name="Normal 22 4" xfId="6790"/>
    <cellStyle name="Normal 22 4 2" xfId="7582"/>
    <cellStyle name="Normal 22 4 2 2" xfId="9225"/>
    <cellStyle name="Normal 22 4 2 2 2" xfId="21588"/>
    <cellStyle name="Normal 22 4 2 3" xfId="20451"/>
    <cellStyle name="Normal 22 4 3" xfId="8444"/>
    <cellStyle name="Normal 22 4 3 2" xfId="21078"/>
    <cellStyle name="Normal 22 4 4" xfId="19941"/>
    <cellStyle name="Normal 22 5" xfId="6549"/>
    <cellStyle name="Normal 22 5 2" xfId="7583"/>
    <cellStyle name="Normal 22 5 2 2" xfId="9226"/>
    <cellStyle name="Normal 22 5 2 2 2" xfId="21589"/>
    <cellStyle name="Normal 22 5 2 3" xfId="20452"/>
    <cellStyle name="Normal 22 5 3" xfId="8266"/>
    <cellStyle name="Normal 22 5 3 2" xfId="20901"/>
    <cellStyle name="Normal 22 5 4" xfId="19764"/>
    <cellStyle name="Normal 22 6" xfId="7229"/>
    <cellStyle name="Normal 22 6 2" xfId="8872"/>
    <cellStyle name="Normal 22 6 2 2" xfId="21350"/>
    <cellStyle name="Normal 22 6 3" xfId="20213"/>
    <cellStyle name="Normal 22 7" xfId="8075"/>
    <cellStyle name="Normal 22 7 2" xfId="20783"/>
    <cellStyle name="Normal 22 8" xfId="19646"/>
    <cellStyle name="Normal 22_1_solis_MK Nr 595 " xfId="6041"/>
    <cellStyle name="Normal 23" xfId="6042"/>
    <cellStyle name="Normal 23 10" xfId="8076"/>
    <cellStyle name="Normal 23 10 2" xfId="20784"/>
    <cellStyle name="Normal 23 11" xfId="19647"/>
    <cellStyle name="Normal 23 2" xfId="6043"/>
    <cellStyle name="Normal 23 2 2" xfId="6044"/>
    <cellStyle name="Normal 23 2 3" xfId="6791"/>
    <cellStyle name="Normal 23 2 3 2" xfId="7584"/>
    <cellStyle name="Normal 23 2 3 2 2" xfId="9227"/>
    <cellStyle name="Normal 23 2 3 2 2 2" xfId="21590"/>
    <cellStyle name="Normal 23 2 3 2 3" xfId="20453"/>
    <cellStyle name="Normal 23 2 3 3" xfId="8445"/>
    <cellStyle name="Normal 23 2 3 3 2" xfId="21079"/>
    <cellStyle name="Normal 23 2 3 4" xfId="19942"/>
    <cellStyle name="Normal 23 2 4" xfId="6792"/>
    <cellStyle name="Normal 23 2 4 2" xfId="7585"/>
    <cellStyle name="Normal 23 2 4 2 2" xfId="9228"/>
    <cellStyle name="Normal 23 2 4 2 2 2" xfId="21591"/>
    <cellStyle name="Normal 23 2 4 2 3" xfId="20454"/>
    <cellStyle name="Normal 23 2 4 3" xfId="8446"/>
    <cellStyle name="Normal 23 2 4 3 2" xfId="21080"/>
    <cellStyle name="Normal 23 2 4 4" xfId="19943"/>
    <cellStyle name="Normal 23 2 5" xfId="6551"/>
    <cellStyle name="Normal 23 2 5 2" xfId="7586"/>
    <cellStyle name="Normal 23 2 5 2 2" xfId="9229"/>
    <cellStyle name="Normal 23 2 5 2 2 2" xfId="21592"/>
    <cellStyle name="Normal 23 2 5 2 3" xfId="20455"/>
    <cellStyle name="Normal 23 2 5 3" xfId="8268"/>
    <cellStyle name="Normal 23 2 5 3 2" xfId="20903"/>
    <cellStyle name="Normal 23 2 5 4" xfId="19766"/>
    <cellStyle name="Normal 23 2 6" xfId="7231"/>
    <cellStyle name="Normal 23 2 6 2" xfId="8874"/>
    <cellStyle name="Normal 23 2 6 2 2" xfId="21352"/>
    <cellStyle name="Normal 23 2 6 3" xfId="20215"/>
    <cellStyle name="Normal 23 2 7" xfId="8077"/>
    <cellStyle name="Normal 23 2 7 2" xfId="20785"/>
    <cellStyle name="Normal 23 2 8" xfId="19648"/>
    <cellStyle name="Normal 23 2_1_solis_MK Nr 595 " xfId="6045"/>
    <cellStyle name="Normal 23 3" xfId="6046"/>
    <cellStyle name="Normal 23 3 2" xfId="6047"/>
    <cellStyle name="Normal 23 3 2 2" xfId="6793"/>
    <cellStyle name="Normal 23 3 2 2 2" xfId="7587"/>
    <cellStyle name="Normal 23 3 2 2 2 2" xfId="9230"/>
    <cellStyle name="Normal 23 3 2 2 2 2 2" xfId="21593"/>
    <cellStyle name="Normal 23 3 2 2 2 3" xfId="20456"/>
    <cellStyle name="Normal 23 3 2 2 3" xfId="8447"/>
    <cellStyle name="Normal 23 3 2 2 3 2" xfId="21081"/>
    <cellStyle name="Normal 23 3 2 2 4" xfId="19944"/>
    <cellStyle name="Normal 23 3 2 3" xfId="6794"/>
    <cellStyle name="Normal 23 3 2 3 2" xfId="7588"/>
    <cellStyle name="Normal 23 3 2 3 2 2" xfId="9231"/>
    <cellStyle name="Normal 23 3 2 3 2 2 2" xfId="21594"/>
    <cellStyle name="Normal 23 3 2 3 2 3" xfId="20457"/>
    <cellStyle name="Normal 23 3 2 3 3" xfId="8448"/>
    <cellStyle name="Normal 23 3 2 3 3 2" xfId="21082"/>
    <cellStyle name="Normal 23 3 2 3 4" xfId="19945"/>
    <cellStyle name="Normal 23 3 2 4" xfId="6553"/>
    <cellStyle name="Normal 23 3 2 4 2" xfId="7589"/>
    <cellStyle name="Normal 23 3 2 4 2 2" xfId="9232"/>
    <cellStyle name="Normal 23 3 2 4 2 2 2" xfId="21595"/>
    <cellStyle name="Normal 23 3 2 4 2 3" xfId="20458"/>
    <cellStyle name="Normal 23 3 2 4 3" xfId="8270"/>
    <cellStyle name="Normal 23 3 2 4 3 2" xfId="20905"/>
    <cellStyle name="Normal 23 3 2 4 4" xfId="19768"/>
    <cellStyle name="Normal 23 3 2 5" xfId="7233"/>
    <cellStyle name="Normal 23 3 2 5 2" xfId="8876"/>
    <cellStyle name="Normal 23 3 2 5 2 2" xfId="21354"/>
    <cellStyle name="Normal 23 3 2 5 3" xfId="20217"/>
    <cellStyle name="Normal 23 3 2 6" xfId="8079"/>
    <cellStyle name="Normal 23 3 2 6 2" xfId="20787"/>
    <cellStyle name="Normal 23 3 2 7" xfId="19650"/>
    <cellStyle name="Normal 23 3 3" xfId="6048"/>
    <cellStyle name="Normal 23 3 4" xfId="6795"/>
    <cellStyle name="Normal 23 3 4 2" xfId="7590"/>
    <cellStyle name="Normal 23 3 4 2 2" xfId="9233"/>
    <cellStyle name="Normal 23 3 4 2 2 2" xfId="21596"/>
    <cellStyle name="Normal 23 3 4 2 3" xfId="20459"/>
    <cellStyle name="Normal 23 3 4 3" xfId="8449"/>
    <cellStyle name="Normal 23 3 4 3 2" xfId="21083"/>
    <cellStyle name="Normal 23 3 4 4" xfId="19946"/>
    <cellStyle name="Normal 23 3 5" xfId="6796"/>
    <cellStyle name="Normal 23 3 5 2" xfId="7591"/>
    <cellStyle name="Normal 23 3 5 2 2" xfId="9234"/>
    <cellStyle name="Normal 23 3 5 2 2 2" xfId="21597"/>
    <cellStyle name="Normal 23 3 5 2 3" xfId="20460"/>
    <cellStyle name="Normal 23 3 5 3" xfId="8450"/>
    <cellStyle name="Normal 23 3 5 3 2" xfId="21084"/>
    <cellStyle name="Normal 23 3 5 4" xfId="19947"/>
    <cellStyle name="Normal 23 3 6" xfId="6552"/>
    <cellStyle name="Normal 23 3 6 2" xfId="7592"/>
    <cellStyle name="Normal 23 3 6 2 2" xfId="9235"/>
    <cellStyle name="Normal 23 3 6 2 2 2" xfId="21598"/>
    <cellStyle name="Normal 23 3 6 2 3" xfId="20461"/>
    <cellStyle name="Normal 23 3 6 3" xfId="8269"/>
    <cellStyle name="Normal 23 3 6 3 2" xfId="20904"/>
    <cellStyle name="Normal 23 3 6 4" xfId="19767"/>
    <cellStyle name="Normal 23 3 7" xfId="7232"/>
    <cellStyle name="Normal 23 3 7 2" xfId="8875"/>
    <cellStyle name="Normal 23 3 7 2 2" xfId="21353"/>
    <cellStyle name="Normal 23 3 7 3" xfId="20216"/>
    <cellStyle name="Normal 23 3 8" xfId="8078"/>
    <cellStyle name="Normal 23 3 8 2" xfId="20786"/>
    <cellStyle name="Normal 23 3 9" xfId="19649"/>
    <cellStyle name="Normal 23 3_1_solis_MK Nr 595 " xfId="6049"/>
    <cellStyle name="Normal 23 4" xfId="6050"/>
    <cellStyle name="Normal 23 4 2" xfId="6797"/>
    <cellStyle name="Normal 23 4 2 2" xfId="7593"/>
    <cellStyle name="Normal 23 4 2 2 2" xfId="9236"/>
    <cellStyle name="Normal 23 4 2 2 2 2" xfId="21599"/>
    <cellStyle name="Normal 23 4 2 2 3" xfId="20462"/>
    <cellStyle name="Normal 23 4 2 3" xfId="8451"/>
    <cellStyle name="Normal 23 4 2 3 2" xfId="21085"/>
    <cellStyle name="Normal 23 4 2 4" xfId="19948"/>
    <cellStyle name="Normal 23 4 3" xfId="6798"/>
    <cellStyle name="Normal 23 4 3 2" xfId="7594"/>
    <cellStyle name="Normal 23 4 3 2 2" xfId="9237"/>
    <cellStyle name="Normal 23 4 3 2 2 2" xfId="21600"/>
    <cellStyle name="Normal 23 4 3 2 3" xfId="20463"/>
    <cellStyle name="Normal 23 4 3 3" xfId="8452"/>
    <cellStyle name="Normal 23 4 3 3 2" xfId="21086"/>
    <cellStyle name="Normal 23 4 3 4" xfId="19949"/>
    <cellStyle name="Normal 23 4 4" xfId="6554"/>
    <cellStyle name="Normal 23 4 4 2" xfId="7595"/>
    <cellStyle name="Normal 23 4 4 2 2" xfId="9238"/>
    <cellStyle name="Normal 23 4 4 2 2 2" xfId="21601"/>
    <cellStyle name="Normal 23 4 4 2 3" xfId="20464"/>
    <cellStyle name="Normal 23 4 4 3" xfId="8271"/>
    <cellStyle name="Normal 23 4 4 3 2" xfId="20906"/>
    <cellStyle name="Normal 23 4 4 4" xfId="19769"/>
    <cellStyle name="Normal 23 4 5" xfId="7234"/>
    <cellStyle name="Normal 23 4 5 2" xfId="8877"/>
    <cellStyle name="Normal 23 4 5 2 2" xfId="21355"/>
    <cellStyle name="Normal 23 4 5 3" xfId="20218"/>
    <cellStyle name="Normal 23 4 6" xfId="8080"/>
    <cellStyle name="Normal 23 4 6 2" xfId="20788"/>
    <cellStyle name="Normal 23 4 7" xfId="19651"/>
    <cellStyle name="Normal 23 5" xfId="6051"/>
    <cellStyle name="Normal 23 6" xfId="6799"/>
    <cellStyle name="Normal 23 6 2" xfId="7596"/>
    <cellStyle name="Normal 23 6 2 2" xfId="9239"/>
    <cellStyle name="Normal 23 6 2 2 2" xfId="21602"/>
    <cellStyle name="Normal 23 6 2 3" xfId="20465"/>
    <cellStyle name="Normal 23 6 3" xfId="8453"/>
    <cellStyle name="Normal 23 6 3 2" xfId="21087"/>
    <cellStyle name="Normal 23 6 4" xfId="19950"/>
    <cellStyle name="Normal 23 7" xfId="6800"/>
    <cellStyle name="Normal 23 7 2" xfId="7597"/>
    <cellStyle name="Normal 23 7 2 2" xfId="9240"/>
    <cellStyle name="Normal 23 7 2 2 2" xfId="21603"/>
    <cellStyle name="Normal 23 7 2 3" xfId="20466"/>
    <cellStyle name="Normal 23 7 3" xfId="8454"/>
    <cellStyle name="Normal 23 7 3 2" xfId="21088"/>
    <cellStyle name="Normal 23 7 4" xfId="19951"/>
    <cellStyle name="Normal 23 8" xfId="6550"/>
    <cellStyle name="Normal 23 8 2" xfId="7598"/>
    <cellStyle name="Normal 23 8 2 2" xfId="9241"/>
    <cellStyle name="Normal 23 8 2 2 2" xfId="21604"/>
    <cellStyle name="Normal 23 8 2 3" xfId="20467"/>
    <cellStyle name="Normal 23 8 3" xfId="8267"/>
    <cellStyle name="Normal 23 8 3 2" xfId="20902"/>
    <cellStyle name="Normal 23 8 4" xfId="19765"/>
    <cellStyle name="Normal 23 9" xfId="7230"/>
    <cellStyle name="Normal 23 9 2" xfId="8873"/>
    <cellStyle name="Normal 23 9 2 2" xfId="21351"/>
    <cellStyle name="Normal 23 9 3" xfId="20214"/>
    <cellStyle name="Normal 23_1_solis_MK Nr 595 " xfId="6052"/>
    <cellStyle name="Normal 24" xfId="6053"/>
    <cellStyle name="Normal 24 10" xfId="19652"/>
    <cellStyle name="Normal 24 2" xfId="6054"/>
    <cellStyle name="Normal 24 2 10" xfId="19653"/>
    <cellStyle name="Normal 24 2 2" xfId="6055"/>
    <cellStyle name="Normal 24 2 2 2" xfId="6056"/>
    <cellStyle name="Normal 24 2 2 3" xfId="6801"/>
    <cellStyle name="Normal 24 2 2 3 2" xfId="7599"/>
    <cellStyle name="Normal 24 2 2 3 2 2" xfId="9242"/>
    <cellStyle name="Normal 24 2 2 3 2 2 2" xfId="21605"/>
    <cellStyle name="Normal 24 2 2 3 2 3" xfId="20468"/>
    <cellStyle name="Normal 24 2 2 3 3" xfId="8455"/>
    <cellStyle name="Normal 24 2 2 3 3 2" xfId="21089"/>
    <cellStyle name="Normal 24 2 2 3 4" xfId="19952"/>
    <cellStyle name="Normal 24 2 2 4" xfId="6802"/>
    <cellStyle name="Normal 24 2 2 4 2" xfId="7600"/>
    <cellStyle name="Normal 24 2 2 4 2 2" xfId="9243"/>
    <cellStyle name="Normal 24 2 2 4 2 2 2" xfId="21606"/>
    <cellStyle name="Normal 24 2 2 4 2 3" xfId="20469"/>
    <cellStyle name="Normal 24 2 2 4 3" xfId="8456"/>
    <cellStyle name="Normal 24 2 2 4 3 2" xfId="21090"/>
    <cellStyle name="Normal 24 2 2 4 4" xfId="19953"/>
    <cellStyle name="Normal 24 2 2 5" xfId="6557"/>
    <cellStyle name="Normal 24 2 2 5 2" xfId="7601"/>
    <cellStyle name="Normal 24 2 2 5 2 2" xfId="9244"/>
    <cellStyle name="Normal 24 2 2 5 2 2 2" xfId="21607"/>
    <cellStyle name="Normal 24 2 2 5 2 3" xfId="20470"/>
    <cellStyle name="Normal 24 2 2 5 3" xfId="8274"/>
    <cellStyle name="Normal 24 2 2 5 3 2" xfId="20909"/>
    <cellStyle name="Normal 24 2 2 5 4" xfId="19772"/>
    <cellStyle name="Normal 24 2 2 6" xfId="7237"/>
    <cellStyle name="Normal 24 2 2 6 2" xfId="8880"/>
    <cellStyle name="Normal 24 2 2 6 2 2" xfId="21358"/>
    <cellStyle name="Normal 24 2 2 6 3" xfId="20221"/>
    <cellStyle name="Normal 24 2 2 7" xfId="8083"/>
    <cellStyle name="Normal 24 2 2 7 2" xfId="20791"/>
    <cellStyle name="Normal 24 2 2 8" xfId="19654"/>
    <cellStyle name="Normal 24 2 2_1_solis_MK Nr 595 " xfId="6057"/>
    <cellStyle name="Normal 24 2 3" xfId="6058"/>
    <cellStyle name="Normal 24 2 3 10" xfId="6488"/>
    <cellStyle name="Normal 24 2 3 10 2" xfId="7602"/>
    <cellStyle name="Normal 24 2 3 10 2 2" xfId="9245"/>
    <cellStyle name="Normal 24 2 3 10 2 2 2" xfId="21608"/>
    <cellStyle name="Normal 24 2 3 10 2 3" xfId="20471"/>
    <cellStyle name="Normal 24 2 3 10 3" xfId="8205"/>
    <cellStyle name="Normal 24 2 3 10 3 2" xfId="20840"/>
    <cellStyle name="Normal 24 2 3 10 4" xfId="19703"/>
    <cellStyle name="Normal 24 2 3 11" xfId="7238"/>
    <cellStyle name="Normal 24 2 3 11 2" xfId="8881"/>
    <cellStyle name="Normal 24 2 3 11 2 2" xfId="21359"/>
    <cellStyle name="Normal 24 2 3 11 3" xfId="20222"/>
    <cellStyle name="Normal 24 2 3 12" xfId="8084"/>
    <cellStyle name="Normal 24 2 3 12 2" xfId="20792"/>
    <cellStyle name="Normal 24 2 3 13" xfId="19655"/>
    <cellStyle name="Normal 24 2 3 2" xfId="6059"/>
    <cellStyle name="Normal 24 2 3 2 2" xfId="6060"/>
    <cellStyle name="Normal 24 2 3 2_1_solis_MK Nr 595 " xfId="6061"/>
    <cellStyle name="Normal 24 2 3 3" xfId="6062"/>
    <cellStyle name="Normal 24 2 3 3 10" xfId="19656"/>
    <cellStyle name="Normal 24 2 3 3 2" xfId="6063"/>
    <cellStyle name="Normal 24 2 3 3 2 2" xfId="6803"/>
    <cellStyle name="Normal 24 2 3 3 2 2 2" xfId="6804"/>
    <cellStyle name="Normal 24 2 3 3 2 2 2 2" xfId="7604"/>
    <cellStyle name="Normal 24 2 3 3 2 2 2 2 2" xfId="9247"/>
    <cellStyle name="Normal 24 2 3 3 2 2 2 2 2 2" xfId="21610"/>
    <cellStyle name="Normal 24 2 3 3 2 2 2 2 3" xfId="20473"/>
    <cellStyle name="Normal 24 2 3 3 2 2 2 3" xfId="8458"/>
    <cellStyle name="Normal 24 2 3 3 2 2 2 3 2" xfId="21092"/>
    <cellStyle name="Normal 24 2 3 3 2 2 2 4" xfId="19955"/>
    <cellStyle name="Normal 24 2 3 3 2 2 3" xfId="7603"/>
    <cellStyle name="Normal 24 2 3 3 2 2 3 2" xfId="9246"/>
    <cellStyle name="Normal 24 2 3 3 2 2 3 2 2" xfId="21609"/>
    <cellStyle name="Normal 24 2 3 3 2 2 3 3" xfId="20472"/>
    <cellStyle name="Normal 24 2 3 3 2 2 4" xfId="8457"/>
    <cellStyle name="Normal 24 2 3 3 2 2 4 2" xfId="21091"/>
    <cellStyle name="Normal 24 2 3 3 2 2 5" xfId="19954"/>
    <cellStyle name="Normal 24 2 3 3 2 3" xfId="6805"/>
    <cellStyle name="Normal 24 2 3 3 2 3 2" xfId="7605"/>
    <cellStyle name="Normal 24 2 3 3 2 3 2 2" xfId="9248"/>
    <cellStyle name="Normal 24 2 3 3 2 3 2 2 2" xfId="21611"/>
    <cellStyle name="Normal 24 2 3 3 2 3 2 3" xfId="20474"/>
    <cellStyle name="Normal 24 2 3 3 2 3 3" xfId="8459"/>
    <cellStyle name="Normal 24 2 3 3 2 3 3 2" xfId="21093"/>
    <cellStyle name="Normal 24 2 3 3 2 3 4" xfId="19956"/>
    <cellStyle name="Normal 24 2 3 3 2 4" xfId="6806"/>
    <cellStyle name="Normal 24 2 3 3 2 4 2" xfId="7606"/>
    <cellStyle name="Normal 24 2 3 3 2 4 2 2" xfId="9249"/>
    <cellStyle name="Normal 24 2 3 3 2 4 2 2 2" xfId="21612"/>
    <cellStyle name="Normal 24 2 3 3 2 4 2 3" xfId="20475"/>
    <cellStyle name="Normal 24 2 3 3 2 4 3" xfId="8460"/>
    <cellStyle name="Normal 24 2 3 3 2 4 3 2" xfId="21094"/>
    <cellStyle name="Normal 24 2 3 3 2 4 4" xfId="19957"/>
    <cellStyle name="Normal 24 2 3 3 2 5" xfId="6560"/>
    <cellStyle name="Normal 24 2 3 3 2 5 2" xfId="7607"/>
    <cellStyle name="Normal 24 2 3 3 2 5 2 2" xfId="9250"/>
    <cellStyle name="Normal 24 2 3 3 2 5 2 2 2" xfId="21613"/>
    <cellStyle name="Normal 24 2 3 3 2 5 2 3" xfId="20476"/>
    <cellStyle name="Normal 24 2 3 3 2 5 3" xfId="8277"/>
    <cellStyle name="Normal 24 2 3 3 2 5 3 2" xfId="20912"/>
    <cellStyle name="Normal 24 2 3 3 2 5 4" xfId="19775"/>
    <cellStyle name="Normal 24 2 3 3 2 6" xfId="7240"/>
    <cellStyle name="Normal 24 2 3 3 2 6 2" xfId="8883"/>
    <cellStyle name="Normal 24 2 3 3 2 6 2 2" xfId="21361"/>
    <cellStyle name="Normal 24 2 3 3 2 6 3" xfId="20224"/>
    <cellStyle name="Normal 24 2 3 3 2 7" xfId="8086"/>
    <cellStyle name="Normal 24 2 3 3 2 7 2" xfId="20794"/>
    <cellStyle name="Normal 24 2 3 3 2 8" xfId="19657"/>
    <cellStyle name="Normal 24 2 3 3 3" xfId="6064"/>
    <cellStyle name="Normal 24 2 3 3 3 2" xfId="6807"/>
    <cellStyle name="Normal 24 2 3 3 3 2 2" xfId="7608"/>
    <cellStyle name="Normal 24 2 3 3 3 2 2 2" xfId="9251"/>
    <cellStyle name="Normal 24 2 3 3 3 2 2 2 2" xfId="21614"/>
    <cellStyle name="Normal 24 2 3 3 3 2 2 3" xfId="20477"/>
    <cellStyle name="Normal 24 2 3 3 3 2 3" xfId="8461"/>
    <cellStyle name="Normal 24 2 3 3 3 2 3 2" xfId="21095"/>
    <cellStyle name="Normal 24 2 3 3 3 2 4" xfId="19958"/>
    <cellStyle name="Normal 24 2 3 3 3 3" xfId="6808"/>
    <cellStyle name="Normal 24 2 3 3 3 3 2" xfId="7609"/>
    <cellStyle name="Normal 24 2 3 3 3 3 2 2" xfId="9252"/>
    <cellStyle name="Normal 24 2 3 3 3 3 2 2 2" xfId="21615"/>
    <cellStyle name="Normal 24 2 3 3 3 3 2 3" xfId="20478"/>
    <cellStyle name="Normal 24 2 3 3 3 3 3" xfId="8462"/>
    <cellStyle name="Normal 24 2 3 3 3 3 3 2" xfId="21096"/>
    <cellStyle name="Normal 24 2 3 3 3 3 4" xfId="19959"/>
    <cellStyle name="Normal 24 2 3 3 3 4" xfId="6561"/>
    <cellStyle name="Normal 24 2 3 3 3 4 2" xfId="7610"/>
    <cellStyle name="Normal 24 2 3 3 3 4 2 2" xfId="9253"/>
    <cellStyle name="Normal 24 2 3 3 3 4 2 2 2" xfId="21616"/>
    <cellStyle name="Normal 24 2 3 3 3 4 2 3" xfId="20479"/>
    <cellStyle name="Normal 24 2 3 3 3 4 3" xfId="8278"/>
    <cellStyle name="Normal 24 2 3 3 3 4 3 2" xfId="20913"/>
    <cellStyle name="Normal 24 2 3 3 3 4 4" xfId="19776"/>
    <cellStyle name="Normal 24 2 3 3 3 5" xfId="7241"/>
    <cellStyle name="Normal 24 2 3 3 3 5 2" xfId="8884"/>
    <cellStyle name="Normal 24 2 3 3 3 5 2 2" xfId="21362"/>
    <cellStyle name="Normal 24 2 3 3 3 5 3" xfId="20225"/>
    <cellStyle name="Normal 24 2 3 3 3 6" xfId="8087"/>
    <cellStyle name="Normal 24 2 3 3 3 6 2" xfId="20795"/>
    <cellStyle name="Normal 24 2 3 3 3 7" xfId="19658"/>
    <cellStyle name="Normal 24 2 3 3 4" xfId="6065"/>
    <cellStyle name="Normal 24 2 3 3 5" xfId="6809"/>
    <cellStyle name="Normal 24 2 3 3 5 2" xfId="7611"/>
    <cellStyle name="Normal 24 2 3 3 5 2 2" xfId="9254"/>
    <cellStyle name="Normal 24 2 3 3 5 2 2 2" xfId="21617"/>
    <cellStyle name="Normal 24 2 3 3 5 2 3" xfId="20480"/>
    <cellStyle name="Normal 24 2 3 3 5 3" xfId="8463"/>
    <cellStyle name="Normal 24 2 3 3 5 3 2" xfId="21097"/>
    <cellStyle name="Normal 24 2 3 3 5 4" xfId="19960"/>
    <cellStyle name="Normal 24 2 3 3 6" xfId="6810"/>
    <cellStyle name="Normal 24 2 3 3 6 2" xfId="7612"/>
    <cellStyle name="Normal 24 2 3 3 6 2 2" xfId="9255"/>
    <cellStyle name="Normal 24 2 3 3 6 2 2 2" xfId="21618"/>
    <cellStyle name="Normal 24 2 3 3 6 2 3" xfId="20481"/>
    <cellStyle name="Normal 24 2 3 3 6 3" xfId="8464"/>
    <cellStyle name="Normal 24 2 3 3 6 3 2" xfId="21098"/>
    <cellStyle name="Normal 24 2 3 3 6 4" xfId="19961"/>
    <cellStyle name="Normal 24 2 3 3 7" xfId="6559"/>
    <cellStyle name="Normal 24 2 3 3 7 2" xfId="7613"/>
    <cellStyle name="Normal 24 2 3 3 7 2 2" xfId="9256"/>
    <cellStyle name="Normal 24 2 3 3 7 2 2 2" xfId="21619"/>
    <cellStyle name="Normal 24 2 3 3 7 2 3" xfId="20482"/>
    <cellStyle name="Normal 24 2 3 3 7 3" xfId="8276"/>
    <cellStyle name="Normal 24 2 3 3 7 3 2" xfId="20911"/>
    <cellStyle name="Normal 24 2 3 3 7 4" xfId="19774"/>
    <cellStyle name="Normal 24 2 3 3 8" xfId="7239"/>
    <cellStyle name="Normal 24 2 3 3 8 2" xfId="8882"/>
    <cellStyle name="Normal 24 2 3 3 8 2 2" xfId="21360"/>
    <cellStyle name="Normal 24 2 3 3 8 3" xfId="20223"/>
    <cellStyle name="Normal 24 2 3 3 9" xfId="8085"/>
    <cellStyle name="Normal 24 2 3 3 9 2" xfId="20793"/>
    <cellStyle name="Normal 24 2 3 3_1_solis_MK Nr 595 " xfId="6066"/>
    <cellStyle name="Normal 24 2 3 4" xfId="6067"/>
    <cellStyle name="Normal 24 2 3 4 2" xfId="6068"/>
    <cellStyle name="Normal 24 2 3 4 2 2" xfId="6069"/>
    <cellStyle name="Normal 24 2 3 4 2 2 10" xfId="19659"/>
    <cellStyle name="Normal 24 2 3 4 2 2 2" xfId="6811"/>
    <cellStyle name="Normal 24 2 3 4 2 2 2 10" xfId="8465"/>
    <cellStyle name="Normal 24 2 3 4 2 2 2 10 2" xfId="21099"/>
    <cellStyle name="Normal 24 2 3 4 2 2 2 11" xfId="19962"/>
    <cellStyle name="Normal 24 2 3 4 2 2 2 2" xfId="6812"/>
    <cellStyle name="Normal 24 2 3 4 2 2 2 2 2" xfId="7615"/>
    <cellStyle name="Normal 24 2 3 4 2 2 2 2 2 2" xfId="9258"/>
    <cellStyle name="Normal 24 2 3 4 2 2 2 2 2 2 2" xfId="21621"/>
    <cellStyle name="Normal 24 2 3 4 2 2 2 2 2 3" xfId="20484"/>
    <cellStyle name="Normal 24 2 3 4 2 2 2 2 3" xfId="8466"/>
    <cellStyle name="Normal 24 2 3 4 2 2 2 2 3 2" xfId="21100"/>
    <cellStyle name="Normal 24 2 3 4 2 2 2 2 4" xfId="19963"/>
    <cellStyle name="Normal 24 2 3 4 2 2 2 3" xfId="6813"/>
    <cellStyle name="Normal 24 2 3 4 2 2 2 3 2" xfId="7616"/>
    <cellStyle name="Normal 24 2 3 4 2 2 2 3 2 2" xfId="9259"/>
    <cellStyle name="Normal 24 2 3 4 2 2 2 3 2 2 2" xfId="21622"/>
    <cellStyle name="Normal 24 2 3 4 2 2 2 3 2 3" xfId="20485"/>
    <cellStyle name="Normal 24 2 3 4 2 2 2 3 3" xfId="8467"/>
    <cellStyle name="Normal 24 2 3 4 2 2 2 3 3 2" xfId="21101"/>
    <cellStyle name="Normal 24 2 3 4 2 2 2 3 4" xfId="19964"/>
    <cellStyle name="Normal 24 2 3 4 2 2 2 4" xfId="6814"/>
    <cellStyle name="Normal 24 2 3 4 2 2 2 4 2" xfId="7617"/>
    <cellStyle name="Normal 24 2 3 4 2 2 2 4 2 2" xfId="9260"/>
    <cellStyle name="Normal 24 2 3 4 2 2 2 4 2 2 2" xfId="21623"/>
    <cellStyle name="Normal 24 2 3 4 2 2 2 4 2 3" xfId="20486"/>
    <cellStyle name="Normal 24 2 3 4 2 2 2 4 3" xfId="8468"/>
    <cellStyle name="Normal 24 2 3 4 2 2 2 4 3 2" xfId="21102"/>
    <cellStyle name="Normal 24 2 3 4 2 2 2 4 4" xfId="19965"/>
    <cellStyle name="Normal 24 2 3 4 2 2 2 5" xfId="6815"/>
    <cellStyle name="Normal 24 2 3 4 2 2 2 5 2" xfId="7618"/>
    <cellStyle name="Normal 24 2 3 4 2 2 2 5 2 2" xfId="9261"/>
    <cellStyle name="Normal 24 2 3 4 2 2 2 5 2 2 2" xfId="21624"/>
    <cellStyle name="Normal 24 2 3 4 2 2 2 5 2 3" xfId="20487"/>
    <cellStyle name="Normal 24 2 3 4 2 2 2 5 3" xfId="8469"/>
    <cellStyle name="Normal 24 2 3 4 2 2 2 5 3 2" xfId="21103"/>
    <cellStyle name="Normal 24 2 3 4 2 2 2 5 4" xfId="19966"/>
    <cellStyle name="Normal 24 2 3 4 2 2 2 6" xfId="6816"/>
    <cellStyle name="Normal 24 2 3 4 2 2 2 6 2" xfId="7619"/>
    <cellStyle name="Normal 24 2 3 4 2 2 2 6 2 2" xfId="9262"/>
    <cellStyle name="Normal 24 2 3 4 2 2 2 6 2 2 2" xfId="21625"/>
    <cellStyle name="Normal 24 2 3 4 2 2 2 6 2 3" xfId="20488"/>
    <cellStyle name="Normal 24 2 3 4 2 2 2 6 3" xfId="8470"/>
    <cellStyle name="Normal 24 2 3 4 2 2 2 6 3 2" xfId="21104"/>
    <cellStyle name="Normal 24 2 3 4 2 2 2 6 4" xfId="19967"/>
    <cellStyle name="Normal 24 2 3 4 2 2 2 7" xfId="6817"/>
    <cellStyle name="Normal 24 2 3 4 2 2 2 7 2" xfId="7620"/>
    <cellStyle name="Normal 24 2 3 4 2 2 2 7 2 2" xfId="9263"/>
    <cellStyle name="Normal 24 2 3 4 2 2 2 7 2 2 2" xfId="21626"/>
    <cellStyle name="Normal 24 2 3 4 2 2 2 7 2 3" xfId="20489"/>
    <cellStyle name="Normal 24 2 3 4 2 2 2 7 3" xfId="8471"/>
    <cellStyle name="Normal 24 2 3 4 2 2 2 7 3 2" xfId="21105"/>
    <cellStyle name="Normal 24 2 3 4 2 2 2 7 4" xfId="19968"/>
    <cellStyle name="Normal 24 2 3 4 2 2 2 8" xfId="6818"/>
    <cellStyle name="Normal 24 2 3 4 2 2 2 8 2" xfId="7621"/>
    <cellStyle name="Normal 24 2 3 4 2 2 2 8 2 2" xfId="9264"/>
    <cellStyle name="Normal 24 2 3 4 2 2 2 8 2 2 2" xfId="21627"/>
    <cellStyle name="Normal 24 2 3 4 2 2 2 8 2 3" xfId="20490"/>
    <cellStyle name="Normal 24 2 3 4 2 2 2 8 3" xfId="8472"/>
    <cellStyle name="Normal 24 2 3 4 2 2 2 8 3 2" xfId="21106"/>
    <cellStyle name="Normal 24 2 3 4 2 2 2 8 4" xfId="19969"/>
    <cellStyle name="Normal 24 2 3 4 2 2 2 9" xfId="7614"/>
    <cellStyle name="Normal 24 2 3 4 2 2 2 9 2" xfId="9257"/>
    <cellStyle name="Normal 24 2 3 4 2 2 2 9 2 2" xfId="21620"/>
    <cellStyle name="Normal 24 2 3 4 2 2 2 9 3" xfId="20483"/>
    <cellStyle name="Normal 24 2 3 4 2 2 3" xfId="6819"/>
    <cellStyle name="Normal 24 2 3 4 2 2 3 2" xfId="6820"/>
    <cellStyle name="Normal 24 2 3 4 2 2 3 2 2" xfId="7623"/>
    <cellStyle name="Normal 24 2 3 4 2 2 3 2 2 2" xfId="9266"/>
    <cellStyle name="Normal 24 2 3 4 2 2 3 2 2 2 2" xfId="21629"/>
    <cellStyle name="Normal 24 2 3 4 2 2 3 2 2 3" xfId="20492"/>
    <cellStyle name="Normal 24 2 3 4 2 2 3 2 3" xfId="8474"/>
    <cellStyle name="Normal 24 2 3 4 2 2 3 2 3 2" xfId="21108"/>
    <cellStyle name="Normal 24 2 3 4 2 2 3 2 4" xfId="19971"/>
    <cellStyle name="Normal 24 2 3 4 2 2 3 3" xfId="6821"/>
    <cellStyle name="Normal 24 2 3 4 2 2 3 3 2" xfId="7624"/>
    <cellStyle name="Normal 24 2 3 4 2 2 3 3 2 2" xfId="9267"/>
    <cellStyle name="Normal 24 2 3 4 2 2 3 3 2 2 2" xfId="21630"/>
    <cellStyle name="Normal 24 2 3 4 2 2 3 3 2 3" xfId="20493"/>
    <cellStyle name="Normal 24 2 3 4 2 2 3 3 3" xfId="8475"/>
    <cellStyle name="Normal 24 2 3 4 2 2 3 3 3 2" xfId="21109"/>
    <cellStyle name="Normal 24 2 3 4 2 2 3 3 4" xfId="19972"/>
    <cellStyle name="Normal 24 2 3 4 2 2 3 4" xfId="7622"/>
    <cellStyle name="Normal 24 2 3 4 2 2 3 4 2" xfId="9265"/>
    <cellStyle name="Normal 24 2 3 4 2 2 3 4 2 2" xfId="21628"/>
    <cellStyle name="Normal 24 2 3 4 2 2 3 4 3" xfId="20491"/>
    <cellStyle name="Normal 24 2 3 4 2 2 3 5" xfId="8473"/>
    <cellStyle name="Normal 24 2 3 4 2 2 3 5 2" xfId="21107"/>
    <cellStyle name="Normal 24 2 3 4 2 2 3 6" xfId="19970"/>
    <cellStyle name="Normal 24 2 3 4 2 2 4" xfId="6822"/>
    <cellStyle name="Normal 24 2 3 4 2 2 4 2" xfId="7625"/>
    <cellStyle name="Normal 24 2 3 4 2 2 4 2 2" xfId="9268"/>
    <cellStyle name="Normal 24 2 3 4 2 2 4 2 2 2" xfId="21631"/>
    <cellStyle name="Normal 24 2 3 4 2 2 4 2 3" xfId="20494"/>
    <cellStyle name="Normal 24 2 3 4 2 2 4 3" xfId="8476"/>
    <cellStyle name="Normal 24 2 3 4 2 2 4 3 2" xfId="21110"/>
    <cellStyle name="Normal 24 2 3 4 2 2 4 4" xfId="19973"/>
    <cellStyle name="Normal 24 2 3 4 2 2 5" xfId="6823"/>
    <cellStyle name="Normal 24 2 3 4 2 2 5 2" xfId="7626"/>
    <cellStyle name="Normal 24 2 3 4 2 2 5 2 2" xfId="9269"/>
    <cellStyle name="Normal 24 2 3 4 2 2 5 2 2 2" xfId="21632"/>
    <cellStyle name="Normal 24 2 3 4 2 2 5 2 3" xfId="20495"/>
    <cellStyle name="Normal 24 2 3 4 2 2 5 3" xfId="8477"/>
    <cellStyle name="Normal 24 2 3 4 2 2 5 3 2" xfId="21111"/>
    <cellStyle name="Normal 24 2 3 4 2 2 5 4" xfId="19974"/>
    <cellStyle name="Normal 24 2 3 4 2 2 6" xfId="6824"/>
    <cellStyle name="Normal 24 2 3 4 2 2 6 2" xfId="7627"/>
    <cellStyle name="Normal 24 2 3 4 2 2 6 2 2" xfId="9270"/>
    <cellStyle name="Normal 24 2 3 4 2 2 6 2 2 2" xfId="21633"/>
    <cellStyle name="Normal 24 2 3 4 2 2 6 2 3" xfId="20496"/>
    <cellStyle name="Normal 24 2 3 4 2 2 6 3" xfId="8478"/>
    <cellStyle name="Normal 24 2 3 4 2 2 6 3 2" xfId="21112"/>
    <cellStyle name="Normal 24 2 3 4 2 2 6 4" xfId="19975"/>
    <cellStyle name="Normal 24 2 3 4 2 2 7" xfId="6562"/>
    <cellStyle name="Normal 24 2 3 4 2 2 7 2" xfId="7628"/>
    <cellStyle name="Normal 24 2 3 4 2 2 7 2 2" xfId="9271"/>
    <cellStyle name="Normal 24 2 3 4 2 2 7 2 2 2" xfId="21634"/>
    <cellStyle name="Normal 24 2 3 4 2 2 7 2 3" xfId="20497"/>
    <cellStyle name="Normal 24 2 3 4 2 2 7 3" xfId="8279"/>
    <cellStyle name="Normal 24 2 3 4 2 2 7 3 2" xfId="20914"/>
    <cellStyle name="Normal 24 2 3 4 2 2 7 4" xfId="19777"/>
    <cellStyle name="Normal 24 2 3 4 2 2 8" xfId="7242"/>
    <cellStyle name="Normal 24 2 3 4 2 2 8 2" xfId="8885"/>
    <cellStyle name="Normal 24 2 3 4 2 2 8 2 2" xfId="21363"/>
    <cellStyle name="Normal 24 2 3 4 2 2 8 3" xfId="20226"/>
    <cellStyle name="Normal 24 2 3 4 2 2 9" xfId="8088"/>
    <cellStyle name="Normal 24 2 3 4 2 2 9 2" xfId="20796"/>
    <cellStyle name="Normal 24 2 3 4 2 3" xfId="6825"/>
    <cellStyle name="Normal 24 2 3 4 2 3 2" xfId="6826"/>
    <cellStyle name="Normal 24 2 3 4 2 3 2 2" xfId="7630"/>
    <cellStyle name="Normal 24 2 3 4 2 3 2 2 2" xfId="9273"/>
    <cellStyle name="Normal 24 2 3 4 2 3 2 2 2 2" xfId="21636"/>
    <cellStyle name="Normal 24 2 3 4 2 3 2 2 3" xfId="20499"/>
    <cellStyle name="Normal 24 2 3 4 2 3 2 3" xfId="8480"/>
    <cellStyle name="Normal 24 2 3 4 2 3 2 3 2" xfId="21114"/>
    <cellStyle name="Normal 24 2 3 4 2 3 2 4" xfId="19977"/>
    <cellStyle name="Normal 24 2 3 4 2 3 3" xfId="6827"/>
    <cellStyle name="Normal 24 2 3 4 2 3 3 2" xfId="7631"/>
    <cellStyle name="Normal 24 2 3 4 2 3 3 2 2" xfId="9274"/>
    <cellStyle name="Normal 24 2 3 4 2 3 3 2 2 2" xfId="21637"/>
    <cellStyle name="Normal 24 2 3 4 2 3 3 2 3" xfId="20500"/>
    <cellStyle name="Normal 24 2 3 4 2 3 3 3" xfId="8481"/>
    <cellStyle name="Normal 24 2 3 4 2 3 3 3 2" xfId="21115"/>
    <cellStyle name="Normal 24 2 3 4 2 3 3 4" xfId="19978"/>
    <cellStyle name="Normal 24 2 3 4 2 3 4" xfId="6828"/>
    <cellStyle name="Normal 24 2 3 4 2 3 4 2" xfId="7632"/>
    <cellStyle name="Normal 24 2 3 4 2 3 4 2 2" xfId="9275"/>
    <cellStyle name="Normal 24 2 3 4 2 3 4 2 2 2" xfId="21638"/>
    <cellStyle name="Normal 24 2 3 4 2 3 4 2 3" xfId="20501"/>
    <cellStyle name="Normal 24 2 3 4 2 3 4 3" xfId="8482"/>
    <cellStyle name="Normal 24 2 3 4 2 3 4 3 2" xfId="21116"/>
    <cellStyle name="Normal 24 2 3 4 2 3 4 4" xfId="19979"/>
    <cellStyle name="Normal 24 2 3 4 2 3 5" xfId="6829"/>
    <cellStyle name="Normal 24 2 3 4 2 3 5 2" xfId="6830"/>
    <cellStyle name="Normal 24 2 3 4 2 3 5 2 2" xfId="7634"/>
    <cellStyle name="Normal 24 2 3 4 2 3 5 2 2 2" xfId="9277"/>
    <cellStyle name="Normal 24 2 3 4 2 3 5 2 2 2 2" xfId="21640"/>
    <cellStyle name="Normal 24 2 3 4 2 3 5 2 2 3" xfId="20503"/>
    <cellStyle name="Normal 24 2 3 4 2 3 5 2 3" xfId="8484"/>
    <cellStyle name="Normal 24 2 3 4 2 3 5 2 3 2" xfId="21118"/>
    <cellStyle name="Normal 24 2 3 4 2 3 5 2 4" xfId="19981"/>
    <cellStyle name="Normal 24 2 3 4 2 3 5 3" xfId="7633"/>
    <cellStyle name="Normal 24 2 3 4 2 3 5 3 2" xfId="9276"/>
    <cellStyle name="Normal 24 2 3 4 2 3 5 3 2 2" xfId="21639"/>
    <cellStyle name="Normal 24 2 3 4 2 3 5 3 3" xfId="20502"/>
    <cellStyle name="Normal 24 2 3 4 2 3 5 4" xfId="8483"/>
    <cellStyle name="Normal 24 2 3 4 2 3 5 4 2" xfId="21117"/>
    <cellStyle name="Normal 24 2 3 4 2 3 5 5" xfId="19980"/>
    <cellStyle name="Normal 24 2 3 4 2 3 6" xfId="6831"/>
    <cellStyle name="Normal 24 2 3 4 2 3 6 2" xfId="7635"/>
    <cellStyle name="Normal 24 2 3 4 2 3 6 2 2" xfId="9278"/>
    <cellStyle name="Normal 24 2 3 4 2 3 6 2 2 2" xfId="21641"/>
    <cellStyle name="Normal 24 2 3 4 2 3 6 2 3" xfId="20504"/>
    <cellStyle name="Normal 24 2 3 4 2 3 6 3" xfId="8485"/>
    <cellStyle name="Normal 24 2 3 4 2 3 6 3 2" xfId="21119"/>
    <cellStyle name="Normal 24 2 3 4 2 3 6 4" xfId="19982"/>
    <cellStyle name="Normal 24 2 3 4 2 3 7" xfId="7629"/>
    <cellStyle name="Normal 24 2 3 4 2 3 7 2" xfId="9272"/>
    <cellStyle name="Normal 24 2 3 4 2 3 7 2 2" xfId="21635"/>
    <cellStyle name="Normal 24 2 3 4 2 3 7 3" xfId="20498"/>
    <cellStyle name="Normal 24 2 3 4 2 3 8" xfId="8479"/>
    <cellStyle name="Normal 24 2 3 4 2 3 8 2" xfId="21113"/>
    <cellStyle name="Normal 24 2 3 4 2 3 9" xfId="19976"/>
    <cellStyle name="Normal 24 2 3 4 2_1_solis_MK Nr 595 " xfId="6070"/>
    <cellStyle name="Normal 24 2 3 4 3" xfId="6071"/>
    <cellStyle name="Normal 24 2 3 4_1_solis_MK Nr 595 " xfId="6072"/>
    <cellStyle name="Normal 24 2 3 5" xfId="6073"/>
    <cellStyle name="Normal 24 2 3 5 2" xfId="6832"/>
    <cellStyle name="Normal 24 2 3 5 2 2" xfId="7636"/>
    <cellStyle name="Normal 24 2 3 5 2 2 2" xfId="9279"/>
    <cellStyle name="Normal 24 2 3 5 2 2 2 2" xfId="21642"/>
    <cellStyle name="Normal 24 2 3 5 2 2 3" xfId="20505"/>
    <cellStyle name="Normal 24 2 3 5 2 3" xfId="8486"/>
    <cellStyle name="Normal 24 2 3 5 2 3 2" xfId="21120"/>
    <cellStyle name="Normal 24 2 3 5 2 4" xfId="19983"/>
    <cellStyle name="Normal 24 2 3 5 3" xfId="6833"/>
    <cellStyle name="Normal 24 2 3 5 3 2" xfId="7637"/>
    <cellStyle name="Normal 24 2 3 5 3 2 2" xfId="9280"/>
    <cellStyle name="Normal 24 2 3 5 3 2 2 2" xfId="21643"/>
    <cellStyle name="Normal 24 2 3 5 3 2 3" xfId="20506"/>
    <cellStyle name="Normal 24 2 3 5 3 3" xfId="8487"/>
    <cellStyle name="Normal 24 2 3 5 3 3 2" xfId="21121"/>
    <cellStyle name="Normal 24 2 3 5 3 4" xfId="19984"/>
    <cellStyle name="Normal 24 2 3 5 4" xfId="6563"/>
    <cellStyle name="Normal 24 2 3 5 4 2" xfId="7638"/>
    <cellStyle name="Normal 24 2 3 5 4 2 2" xfId="9281"/>
    <cellStyle name="Normal 24 2 3 5 4 2 2 2" xfId="21644"/>
    <cellStyle name="Normal 24 2 3 5 4 2 3" xfId="20507"/>
    <cellStyle name="Normal 24 2 3 5 4 3" xfId="8280"/>
    <cellStyle name="Normal 24 2 3 5 4 3 2" xfId="20915"/>
    <cellStyle name="Normal 24 2 3 5 4 4" xfId="19778"/>
    <cellStyle name="Normal 24 2 3 5 5" xfId="7243"/>
    <cellStyle name="Normal 24 2 3 5 5 2" xfId="8886"/>
    <cellStyle name="Normal 24 2 3 5 5 2 2" xfId="21364"/>
    <cellStyle name="Normal 24 2 3 5 5 3" xfId="20227"/>
    <cellStyle name="Normal 24 2 3 5 6" xfId="8089"/>
    <cellStyle name="Normal 24 2 3 5 6 2" xfId="20797"/>
    <cellStyle name="Normal 24 2 3 5 7" xfId="19660"/>
    <cellStyle name="Normal 24 2 3 6" xfId="6074"/>
    <cellStyle name="Normal 24 2 3 7" xfId="6834"/>
    <cellStyle name="Normal 24 2 3 7 2" xfId="7639"/>
    <cellStyle name="Normal 24 2 3 7 2 2" xfId="9282"/>
    <cellStyle name="Normal 24 2 3 7 2 2 2" xfId="21645"/>
    <cellStyle name="Normal 24 2 3 7 2 3" xfId="20508"/>
    <cellStyle name="Normal 24 2 3 7 3" xfId="8488"/>
    <cellStyle name="Normal 24 2 3 7 3 2" xfId="21122"/>
    <cellStyle name="Normal 24 2 3 7 4" xfId="19985"/>
    <cellStyle name="Normal 24 2 3 8" xfId="6835"/>
    <cellStyle name="Normal 24 2 3 8 2" xfId="7640"/>
    <cellStyle name="Normal 24 2 3 8 2 2" xfId="9283"/>
    <cellStyle name="Normal 24 2 3 8 2 2 2" xfId="21646"/>
    <cellStyle name="Normal 24 2 3 8 2 3" xfId="20509"/>
    <cellStyle name="Normal 24 2 3 8 3" xfId="8489"/>
    <cellStyle name="Normal 24 2 3 8 3 2" xfId="21123"/>
    <cellStyle name="Normal 24 2 3 8 4" xfId="19986"/>
    <cellStyle name="Normal 24 2 3 9" xfId="6558"/>
    <cellStyle name="Normal 24 2 3 9 2" xfId="7641"/>
    <cellStyle name="Normal 24 2 3 9 2 2" xfId="9284"/>
    <cellStyle name="Normal 24 2 3 9 2 2 2" xfId="21647"/>
    <cellStyle name="Normal 24 2 3 9 2 3" xfId="20510"/>
    <cellStyle name="Normal 24 2 3 9 3" xfId="8275"/>
    <cellStyle name="Normal 24 2 3 9 3 2" xfId="20910"/>
    <cellStyle name="Normal 24 2 3 9 4" xfId="19773"/>
    <cellStyle name="Normal 24 2 3_1_solis_MK Nr 595 " xfId="6075"/>
    <cellStyle name="Normal 24 2 4" xfId="6076"/>
    <cellStyle name="Normal 24 2 5" xfId="6836"/>
    <cellStyle name="Normal 24 2 5 2" xfId="7642"/>
    <cellStyle name="Normal 24 2 5 2 2" xfId="9285"/>
    <cellStyle name="Normal 24 2 5 2 2 2" xfId="21648"/>
    <cellStyle name="Normal 24 2 5 2 3" xfId="20511"/>
    <cellStyle name="Normal 24 2 5 3" xfId="8490"/>
    <cellStyle name="Normal 24 2 5 3 2" xfId="21124"/>
    <cellStyle name="Normal 24 2 5 4" xfId="19987"/>
    <cellStyle name="Normal 24 2 6" xfId="6837"/>
    <cellStyle name="Normal 24 2 6 2" xfId="7643"/>
    <cellStyle name="Normal 24 2 6 2 2" xfId="9286"/>
    <cellStyle name="Normal 24 2 6 2 2 2" xfId="21649"/>
    <cellStyle name="Normal 24 2 6 2 3" xfId="20512"/>
    <cellStyle name="Normal 24 2 6 3" xfId="8491"/>
    <cellStyle name="Normal 24 2 6 3 2" xfId="21125"/>
    <cellStyle name="Normal 24 2 6 4" xfId="19988"/>
    <cellStyle name="Normal 24 2 7" xfId="6556"/>
    <cellStyle name="Normal 24 2 7 2" xfId="7644"/>
    <cellStyle name="Normal 24 2 7 2 2" xfId="9287"/>
    <cellStyle name="Normal 24 2 7 2 2 2" xfId="21650"/>
    <cellStyle name="Normal 24 2 7 2 3" xfId="20513"/>
    <cellStyle name="Normal 24 2 7 3" xfId="8273"/>
    <cellStyle name="Normal 24 2 7 3 2" xfId="20908"/>
    <cellStyle name="Normal 24 2 7 4" xfId="19771"/>
    <cellStyle name="Normal 24 2 8" xfId="7236"/>
    <cellStyle name="Normal 24 2 8 2" xfId="8879"/>
    <cellStyle name="Normal 24 2 8 2 2" xfId="21357"/>
    <cellStyle name="Normal 24 2 8 3" xfId="20220"/>
    <cellStyle name="Normal 24 2 9" xfId="8082"/>
    <cellStyle name="Normal 24 2 9 2" xfId="20790"/>
    <cellStyle name="Normal 24 2_1_solis_MK Nr 595 " xfId="6077"/>
    <cellStyle name="Normal 24 3" xfId="6078"/>
    <cellStyle name="Normal 24 3 2" xfId="6079"/>
    <cellStyle name="Normal 24 3 3" xfId="6838"/>
    <cellStyle name="Normal 24 3 3 2" xfId="7645"/>
    <cellStyle name="Normal 24 3 3 2 2" xfId="9288"/>
    <cellStyle name="Normal 24 3 3 2 2 2" xfId="21651"/>
    <cellStyle name="Normal 24 3 3 2 3" xfId="20514"/>
    <cellStyle name="Normal 24 3 3 3" xfId="8492"/>
    <cellStyle name="Normal 24 3 3 3 2" xfId="21126"/>
    <cellStyle name="Normal 24 3 3 4" xfId="19989"/>
    <cellStyle name="Normal 24 3 4" xfId="6839"/>
    <cellStyle name="Normal 24 3 4 2" xfId="7646"/>
    <cellStyle name="Normal 24 3 4 2 2" xfId="9289"/>
    <cellStyle name="Normal 24 3 4 2 2 2" xfId="21652"/>
    <cellStyle name="Normal 24 3 4 2 3" xfId="20515"/>
    <cellStyle name="Normal 24 3 4 3" xfId="8493"/>
    <cellStyle name="Normal 24 3 4 3 2" xfId="21127"/>
    <cellStyle name="Normal 24 3 4 4" xfId="19990"/>
    <cellStyle name="Normal 24 3 5" xfId="6564"/>
    <cellStyle name="Normal 24 3 5 2" xfId="7647"/>
    <cellStyle name="Normal 24 3 5 2 2" xfId="9290"/>
    <cellStyle name="Normal 24 3 5 2 2 2" xfId="21653"/>
    <cellStyle name="Normal 24 3 5 2 3" xfId="20516"/>
    <cellStyle name="Normal 24 3 5 3" xfId="8281"/>
    <cellStyle name="Normal 24 3 5 3 2" xfId="20916"/>
    <cellStyle name="Normal 24 3 5 4" xfId="19779"/>
    <cellStyle name="Normal 24 3 6" xfId="7244"/>
    <cellStyle name="Normal 24 3 6 2" xfId="8887"/>
    <cellStyle name="Normal 24 3 6 2 2" xfId="21365"/>
    <cellStyle name="Normal 24 3 6 3" xfId="20228"/>
    <cellStyle name="Normal 24 3 7" xfId="8090"/>
    <cellStyle name="Normal 24 3 7 2" xfId="20798"/>
    <cellStyle name="Normal 24 3 8" xfId="19661"/>
    <cellStyle name="Normal 24 3_1_solis_MK Nr 595 " xfId="6080"/>
    <cellStyle name="Normal 24 4" xfId="6081"/>
    <cellStyle name="Normal 24 5" xfId="6840"/>
    <cellStyle name="Normal 24 5 2" xfId="7648"/>
    <cellStyle name="Normal 24 5 2 2" xfId="9291"/>
    <cellStyle name="Normal 24 5 2 2 2" xfId="21654"/>
    <cellStyle name="Normal 24 5 2 3" xfId="20517"/>
    <cellStyle name="Normal 24 5 3" xfId="8494"/>
    <cellStyle name="Normal 24 5 3 2" xfId="21128"/>
    <cellStyle name="Normal 24 5 4" xfId="19991"/>
    <cellStyle name="Normal 24 6" xfId="6841"/>
    <cellStyle name="Normal 24 6 2" xfId="7649"/>
    <cellStyle name="Normal 24 6 2 2" xfId="9292"/>
    <cellStyle name="Normal 24 6 2 2 2" xfId="21655"/>
    <cellStyle name="Normal 24 6 2 3" xfId="20518"/>
    <cellStyle name="Normal 24 6 3" xfId="8495"/>
    <cellStyle name="Normal 24 6 3 2" xfId="21129"/>
    <cellStyle name="Normal 24 6 4" xfId="19992"/>
    <cellStyle name="Normal 24 7" xfId="6555"/>
    <cellStyle name="Normal 24 7 2" xfId="7650"/>
    <cellStyle name="Normal 24 7 2 2" xfId="9293"/>
    <cellStyle name="Normal 24 7 2 2 2" xfId="21656"/>
    <cellStyle name="Normal 24 7 2 3" xfId="20519"/>
    <cellStyle name="Normal 24 7 3" xfId="8272"/>
    <cellStyle name="Normal 24 7 3 2" xfId="20907"/>
    <cellStyle name="Normal 24 7 4" xfId="19770"/>
    <cellStyle name="Normal 24 8" xfId="7235"/>
    <cellStyle name="Normal 24 8 2" xfId="8878"/>
    <cellStyle name="Normal 24 8 2 2" xfId="21356"/>
    <cellStyle name="Normal 24 8 3" xfId="20219"/>
    <cellStyle name="Normal 24 9" xfId="8081"/>
    <cellStyle name="Normal 24 9 2" xfId="20789"/>
    <cellStyle name="Normal 24_1_solis_MK Nr 595 " xfId="6082"/>
    <cellStyle name="Normal 25" xfId="6083"/>
    <cellStyle name="Normal 25 2" xfId="6842"/>
    <cellStyle name="Normal 26" xfId="6084"/>
    <cellStyle name="Normal 26 2" xfId="6085"/>
    <cellStyle name="Normal 26 3" xfId="6086"/>
    <cellStyle name="Normal 26 4" xfId="6843"/>
    <cellStyle name="Normal 26 4 2" xfId="7651"/>
    <cellStyle name="Normal 26 4 2 2" xfId="9294"/>
    <cellStyle name="Normal 26 4 2 2 2" xfId="21657"/>
    <cellStyle name="Normal 26 4 2 3" xfId="20520"/>
    <cellStyle name="Normal 26 4 3" xfId="8496"/>
    <cellStyle name="Normal 26 4 3 2" xfId="21130"/>
    <cellStyle name="Normal 26 4 4" xfId="19993"/>
    <cellStyle name="Normal 26 5" xfId="6844"/>
    <cellStyle name="Normal 26 5 2" xfId="7652"/>
    <cellStyle name="Normal 26 5 2 2" xfId="9295"/>
    <cellStyle name="Normal 26 5 2 2 2" xfId="21658"/>
    <cellStyle name="Normal 26 5 2 3" xfId="20521"/>
    <cellStyle name="Normal 26 5 3" xfId="8497"/>
    <cellStyle name="Normal 26 5 3 2" xfId="21131"/>
    <cellStyle name="Normal 26 5 4" xfId="19994"/>
    <cellStyle name="Normal 26 6" xfId="6565"/>
    <cellStyle name="Normal 26 6 2" xfId="7653"/>
    <cellStyle name="Normal 26 6 2 2" xfId="9296"/>
    <cellStyle name="Normal 26 6 2 2 2" xfId="21659"/>
    <cellStyle name="Normal 26 6 2 3" xfId="20522"/>
    <cellStyle name="Normal 26 6 3" xfId="8282"/>
    <cellStyle name="Normal 26 6 3 2" xfId="20917"/>
    <cellStyle name="Normal 26 6 4" xfId="19780"/>
    <cellStyle name="Normal 26 7" xfId="7245"/>
    <cellStyle name="Normal 26 7 2" xfId="8888"/>
    <cellStyle name="Normal 26 7 2 2" xfId="21366"/>
    <cellStyle name="Normal 26 7 3" xfId="20229"/>
    <cellStyle name="Normal 26 8" xfId="8091"/>
    <cellStyle name="Normal 26 8 2" xfId="20799"/>
    <cellStyle name="Normal 26 9" xfId="19662"/>
    <cellStyle name="Normal 26_1_solis_MK Nr 595 " xfId="6087"/>
    <cellStyle name="Normal 27" xfId="6088"/>
    <cellStyle name="Normal 27 10" xfId="6566"/>
    <cellStyle name="Normal 27 10 2" xfId="7654"/>
    <cellStyle name="Normal 27 10 2 2" xfId="9297"/>
    <cellStyle name="Normal 27 10 2 2 2" xfId="21660"/>
    <cellStyle name="Normal 27 10 2 3" xfId="20523"/>
    <cellStyle name="Normal 27 10 3" xfId="8283"/>
    <cellStyle name="Normal 27 10 3 2" xfId="20918"/>
    <cellStyle name="Normal 27 10 4" xfId="19781"/>
    <cellStyle name="Normal 27 11" xfId="7246"/>
    <cellStyle name="Normal 27 11 2" xfId="8889"/>
    <cellStyle name="Normal 27 11 2 2" xfId="21367"/>
    <cellStyle name="Normal 27 11 3" xfId="20230"/>
    <cellStyle name="Normal 27 12" xfId="8092"/>
    <cellStyle name="Normal 27 12 2" xfId="20800"/>
    <cellStyle name="Normal 27 13" xfId="19663"/>
    <cellStyle name="Normal 27 2" xfId="6089"/>
    <cellStyle name="Normal 27 3" xfId="6090"/>
    <cellStyle name="Normal 27 4" xfId="6091"/>
    <cellStyle name="Normal 27 5" xfId="6092"/>
    <cellStyle name="Normal 27 6" xfId="6093"/>
    <cellStyle name="Normal 27 7" xfId="6094"/>
    <cellStyle name="Normal 27 8" xfId="6845"/>
    <cellStyle name="Normal 27 8 2" xfId="7655"/>
    <cellStyle name="Normal 27 8 2 2" xfId="9298"/>
    <cellStyle name="Normal 27 8 2 2 2" xfId="21661"/>
    <cellStyle name="Normal 27 8 2 3" xfId="20524"/>
    <cellStyle name="Normal 27 8 3" xfId="8498"/>
    <cellStyle name="Normal 27 8 3 2" xfId="21132"/>
    <cellStyle name="Normal 27 8 4" xfId="19995"/>
    <cellStyle name="Normal 27 9" xfId="6846"/>
    <cellStyle name="Normal 27 9 2" xfId="7656"/>
    <cellStyle name="Normal 27 9 2 2" xfId="9299"/>
    <cellStyle name="Normal 27 9 2 2 2" xfId="21662"/>
    <cellStyle name="Normal 27 9 2 3" xfId="20525"/>
    <cellStyle name="Normal 27 9 3" xfId="8499"/>
    <cellStyle name="Normal 27 9 3 2" xfId="21133"/>
    <cellStyle name="Normal 27 9 4" xfId="19996"/>
    <cellStyle name="Normal 27_1_solis_MK Nr 595 " xfId="6095"/>
    <cellStyle name="Normal 28" xfId="6096"/>
    <cellStyle name="Normal 28 2" xfId="6097"/>
    <cellStyle name="Normal 28 3" xfId="6098"/>
    <cellStyle name="Normal 28 4" xfId="6099"/>
    <cellStyle name="Normal 28 5" xfId="6100"/>
    <cellStyle name="Normal 28 6" xfId="6101"/>
    <cellStyle name="Normal 28 7" xfId="6102"/>
    <cellStyle name="Normal 29" xfId="6103"/>
    <cellStyle name="Normal 29 2" xfId="6104"/>
    <cellStyle name="Normal 3" xfId="7"/>
    <cellStyle name="Normal 3 10" xfId="3"/>
    <cellStyle name="Normal 3 10 2" xfId="8"/>
    <cellStyle name="Normal 3 10 2 2" xfId="7657"/>
    <cellStyle name="Normal 3 10 2 2 2" xfId="9300"/>
    <cellStyle name="Normal 3 10 2 2 2 2" xfId="21663"/>
    <cellStyle name="Normal 3 10 2 2 3" xfId="20526"/>
    <cellStyle name="Normal 3 10 2 3" xfId="8500"/>
    <cellStyle name="Normal 3 10 2 3 2" xfId="21134"/>
    <cellStyle name="Normal 3 10 2 4" xfId="19997"/>
    <cellStyle name="Normal 3 10 2 5" xfId="6847"/>
    <cellStyle name="Normal 3 10 2 6" xfId="50359"/>
    <cellStyle name="Normal 3 10 2 7" xfId="50366"/>
    <cellStyle name="Normal 3 10 3" xfId="13"/>
    <cellStyle name="Normal 3 10 3 2" xfId="7658"/>
    <cellStyle name="Normal 3 10 3 2 2" xfId="9301"/>
    <cellStyle name="Normal 3 10 3 2 2 2" xfId="21664"/>
    <cellStyle name="Normal 3 10 3 2 3" xfId="20527"/>
    <cellStyle name="Normal 3 10 3 3" xfId="8501"/>
    <cellStyle name="Normal 3 10 3 3 2" xfId="21135"/>
    <cellStyle name="Normal 3 10 3 4" xfId="19998"/>
    <cellStyle name="Normal 3 10 3 5" xfId="6848"/>
    <cellStyle name="Normal 3 10 3 6" xfId="50362"/>
    <cellStyle name="Normal 3 10 4" xfId="6567"/>
    <cellStyle name="Normal 3 10 4 2" xfId="7659"/>
    <cellStyle name="Normal 3 10 4 2 2" xfId="9302"/>
    <cellStyle name="Normal 3 10 4 2 2 2" xfId="21665"/>
    <cellStyle name="Normal 3 10 4 2 3" xfId="20528"/>
    <cellStyle name="Normal 3 10 4 3" xfId="8284"/>
    <cellStyle name="Normal 3 10 4 3 2" xfId="20919"/>
    <cellStyle name="Normal 3 10 4 4" xfId="19782"/>
    <cellStyle name="Normal 3 10 5" xfId="7247"/>
    <cellStyle name="Normal 3 10 5 2" xfId="8890"/>
    <cellStyle name="Normal 3 10 5 2 2" xfId="21368"/>
    <cellStyle name="Normal 3 10 5 3" xfId="20231"/>
    <cellStyle name="Normal 3 10 6" xfId="8093"/>
    <cellStyle name="Normal 3 10 6 2" xfId="20801"/>
    <cellStyle name="Normal 3 10 7" xfId="19664"/>
    <cellStyle name="Normal 3 10 8" xfId="50365"/>
    <cellStyle name="Normal 3 10 8 2" xfId="15"/>
    <cellStyle name="Normal 3 10 8 2 2" xfId="25"/>
    <cellStyle name="Normal 3 10 8 2 2 2" xfId="50371"/>
    <cellStyle name="Normal 3 10 8 2 3" xfId="50367"/>
    <cellStyle name="Normal 3 10 9" xfId="16"/>
    <cellStyle name="Normal 3 10 9 2" xfId="26"/>
    <cellStyle name="Normal 3 10 9 2 2" xfId="50372"/>
    <cellStyle name="Normal 3 11" xfId="6105"/>
    <cellStyle name="Normal 3 12" xfId="6106"/>
    <cellStyle name="Normal 3 13" xfId="6107"/>
    <cellStyle name="Normal 3 14" xfId="6108"/>
    <cellStyle name="Normal 3 15" xfId="6109"/>
    <cellStyle name="Normal 3 16" xfId="6110"/>
    <cellStyle name="Normal 3 17" xfId="6111"/>
    <cellStyle name="Normal 3 18" xfId="6112"/>
    <cellStyle name="Normal 3 19" xfId="6113"/>
    <cellStyle name="Normal 3 2" xfId="156"/>
    <cellStyle name="Normal 3 2 2" xfId="6114"/>
    <cellStyle name="Normal 3 2 2 2" xfId="6115"/>
    <cellStyle name="Normal 3 2 2 2 10" xfId="19665"/>
    <cellStyle name="Normal 3 2 2 2 2" xfId="6116"/>
    <cellStyle name="Normal 3 2 2 2 2 2" xfId="6117"/>
    <cellStyle name="Normal 3 2 2 2 2 2 2" xfId="6849"/>
    <cellStyle name="Normal 3 2 2 2 2 2 2 2" xfId="7660"/>
    <cellStyle name="Normal 3 2 2 2 2 2 2 2 2" xfId="9303"/>
    <cellStyle name="Normal 3 2 2 2 2 2 2 2 2 2" xfId="21666"/>
    <cellStyle name="Normal 3 2 2 2 2 2 2 2 3" xfId="20529"/>
    <cellStyle name="Normal 3 2 2 2 2 2 2 3" xfId="8502"/>
    <cellStyle name="Normal 3 2 2 2 2 2 2 3 2" xfId="21136"/>
    <cellStyle name="Normal 3 2 2 2 2 2 2 4" xfId="19999"/>
    <cellStyle name="Normal 3 2 2 2 2 2 3" xfId="6850"/>
    <cellStyle name="Normal 3 2 2 2 2 2 3 2" xfId="7661"/>
    <cellStyle name="Normal 3 2 2 2 2 2 3 2 2" xfId="9304"/>
    <cellStyle name="Normal 3 2 2 2 2 2 3 2 2 2" xfId="21667"/>
    <cellStyle name="Normal 3 2 2 2 2 2 3 2 3" xfId="20530"/>
    <cellStyle name="Normal 3 2 2 2 2 2 3 3" xfId="8503"/>
    <cellStyle name="Normal 3 2 2 2 2 2 3 3 2" xfId="21137"/>
    <cellStyle name="Normal 3 2 2 2 2 2 3 4" xfId="20000"/>
    <cellStyle name="Normal 3 2 2 2 2 2 4" xfId="6569"/>
    <cellStyle name="Normal 3 2 2 2 2 2 4 2" xfId="7662"/>
    <cellStyle name="Normal 3 2 2 2 2 2 4 2 2" xfId="9305"/>
    <cellStyle name="Normal 3 2 2 2 2 2 4 2 2 2" xfId="21668"/>
    <cellStyle name="Normal 3 2 2 2 2 2 4 2 3" xfId="20531"/>
    <cellStyle name="Normal 3 2 2 2 2 2 4 3" xfId="8286"/>
    <cellStyle name="Normal 3 2 2 2 2 2 4 3 2" xfId="20921"/>
    <cellStyle name="Normal 3 2 2 2 2 2 4 4" xfId="19784"/>
    <cellStyle name="Normal 3 2 2 2 2 2 5" xfId="7249"/>
    <cellStyle name="Normal 3 2 2 2 2 2 5 2" xfId="8892"/>
    <cellStyle name="Normal 3 2 2 2 2 2 5 2 2" xfId="21370"/>
    <cellStyle name="Normal 3 2 2 2 2 2 5 3" xfId="20233"/>
    <cellStyle name="Normal 3 2 2 2 2 2 6" xfId="8095"/>
    <cellStyle name="Normal 3 2 2 2 2 2 6 2" xfId="20803"/>
    <cellStyle name="Normal 3 2 2 2 2 2 7" xfId="19666"/>
    <cellStyle name="Normal 3 2 2 2 2 3" xfId="6118"/>
    <cellStyle name="Normal 3 2 2 2 2 3 2" xfId="6851"/>
    <cellStyle name="Normal 3 2 2 2 2 3 2 2" xfId="7663"/>
    <cellStyle name="Normal 3 2 2 2 2 3 2 2 2" xfId="9306"/>
    <cellStyle name="Normal 3 2 2 2 2 3 2 2 2 2" xfId="21669"/>
    <cellStyle name="Normal 3 2 2 2 2 3 2 2 3" xfId="20532"/>
    <cellStyle name="Normal 3 2 2 2 2 3 2 3" xfId="8504"/>
    <cellStyle name="Normal 3 2 2 2 2 3 2 3 2" xfId="21138"/>
    <cellStyle name="Normal 3 2 2 2 2 3 2 4" xfId="20001"/>
    <cellStyle name="Normal 3 2 2 2 2 3 3" xfId="6852"/>
    <cellStyle name="Normal 3 2 2 2 2 3 3 2" xfId="7664"/>
    <cellStyle name="Normal 3 2 2 2 2 3 3 2 2" xfId="9307"/>
    <cellStyle name="Normal 3 2 2 2 2 3 3 2 2 2" xfId="21670"/>
    <cellStyle name="Normal 3 2 2 2 2 3 3 2 3" xfId="20533"/>
    <cellStyle name="Normal 3 2 2 2 2 3 3 3" xfId="8505"/>
    <cellStyle name="Normal 3 2 2 2 2 3 3 3 2" xfId="21139"/>
    <cellStyle name="Normal 3 2 2 2 2 3 3 4" xfId="20002"/>
    <cellStyle name="Normal 3 2 2 2 2 3 4" xfId="6570"/>
    <cellStyle name="Normal 3 2 2 2 2 3 4 2" xfId="7665"/>
    <cellStyle name="Normal 3 2 2 2 2 3 4 2 2" xfId="9308"/>
    <cellStyle name="Normal 3 2 2 2 2 3 4 2 2 2" xfId="21671"/>
    <cellStyle name="Normal 3 2 2 2 2 3 4 2 3" xfId="20534"/>
    <cellStyle name="Normal 3 2 2 2 2 3 4 3" xfId="8287"/>
    <cellStyle name="Normal 3 2 2 2 2 3 4 3 2" xfId="20922"/>
    <cellStyle name="Normal 3 2 2 2 2 3 4 4" xfId="19785"/>
    <cellStyle name="Normal 3 2 2 2 2 3 5" xfId="7250"/>
    <cellStyle name="Normal 3 2 2 2 2 3 5 2" xfId="8893"/>
    <cellStyle name="Normal 3 2 2 2 2 3 5 2 2" xfId="21371"/>
    <cellStyle name="Normal 3 2 2 2 2 3 5 3" xfId="20234"/>
    <cellStyle name="Normal 3 2 2 2 2 3 6" xfId="8096"/>
    <cellStyle name="Normal 3 2 2 2 2 3 6 2" xfId="20804"/>
    <cellStyle name="Normal 3 2 2 2 2 3 7" xfId="19667"/>
    <cellStyle name="Normal 3 2 2 2 2 4" xfId="6119"/>
    <cellStyle name="Normal 3 2 2 2 2 4 2" xfId="6853"/>
    <cellStyle name="Normal 3 2 2 2 2 4 2 2" xfId="7666"/>
    <cellStyle name="Normal 3 2 2 2 2 4 2 2 2" xfId="9309"/>
    <cellStyle name="Normal 3 2 2 2 2 4 2 2 2 2" xfId="21672"/>
    <cellStyle name="Normal 3 2 2 2 2 4 2 2 3" xfId="20535"/>
    <cellStyle name="Normal 3 2 2 2 2 4 2 3" xfId="8506"/>
    <cellStyle name="Normal 3 2 2 2 2 4 2 3 2" xfId="21140"/>
    <cellStyle name="Normal 3 2 2 2 2 4 2 4" xfId="20003"/>
    <cellStyle name="Normal 3 2 2 2 2 4 3" xfId="6854"/>
    <cellStyle name="Normal 3 2 2 2 2 4 3 2" xfId="7667"/>
    <cellStyle name="Normal 3 2 2 2 2 4 3 2 2" xfId="9310"/>
    <cellStyle name="Normal 3 2 2 2 2 4 3 2 2 2" xfId="21673"/>
    <cellStyle name="Normal 3 2 2 2 2 4 3 2 3" xfId="20536"/>
    <cellStyle name="Normal 3 2 2 2 2 4 3 3" xfId="8507"/>
    <cellStyle name="Normal 3 2 2 2 2 4 3 3 2" xfId="21141"/>
    <cellStyle name="Normal 3 2 2 2 2 4 3 4" xfId="20004"/>
    <cellStyle name="Normal 3 2 2 2 2 4 4" xfId="6571"/>
    <cellStyle name="Normal 3 2 2 2 2 4 4 2" xfId="7668"/>
    <cellStyle name="Normal 3 2 2 2 2 4 4 2 2" xfId="9311"/>
    <cellStyle name="Normal 3 2 2 2 2 4 4 2 2 2" xfId="21674"/>
    <cellStyle name="Normal 3 2 2 2 2 4 4 2 3" xfId="20537"/>
    <cellStyle name="Normal 3 2 2 2 2 4 4 3" xfId="8288"/>
    <cellStyle name="Normal 3 2 2 2 2 4 4 3 2" xfId="20923"/>
    <cellStyle name="Normal 3 2 2 2 2 4 4 4" xfId="19786"/>
    <cellStyle name="Normal 3 2 2 2 2 4 5" xfId="7251"/>
    <cellStyle name="Normal 3 2 2 2 2 4 5 2" xfId="8894"/>
    <cellStyle name="Normal 3 2 2 2 2 4 5 2 2" xfId="21372"/>
    <cellStyle name="Normal 3 2 2 2 2 4 5 3" xfId="20235"/>
    <cellStyle name="Normal 3 2 2 2 2 4 6" xfId="8097"/>
    <cellStyle name="Normal 3 2 2 2 2 4 6 2" xfId="20805"/>
    <cellStyle name="Normal 3 2 2 2 2 4 7" xfId="19668"/>
    <cellStyle name="Normal 3 2 2 2 3" xfId="6120"/>
    <cellStyle name="Normal 3 2 2 2 4" xfId="6121"/>
    <cellStyle name="Normal 3 2 2 2 5" xfId="6855"/>
    <cellStyle name="Normal 3 2 2 2 5 2" xfId="7669"/>
    <cellStyle name="Normal 3 2 2 2 5 2 2" xfId="9312"/>
    <cellStyle name="Normal 3 2 2 2 5 2 2 2" xfId="21675"/>
    <cellStyle name="Normal 3 2 2 2 5 2 3" xfId="20538"/>
    <cellStyle name="Normal 3 2 2 2 5 3" xfId="8508"/>
    <cellStyle name="Normal 3 2 2 2 5 3 2" xfId="21142"/>
    <cellStyle name="Normal 3 2 2 2 5 4" xfId="20005"/>
    <cellStyle name="Normal 3 2 2 2 6" xfId="6856"/>
    <cellStyle name="Normal 3 2 2 2 6 2" xfId="7670"/>
    <cellStyle name="Normal 3 2 2 2 6 2 2" xfId="9313"/>
    <cellStyle name="Normal 3 2 2 2 6 2 2 2" xfId="21676"/>
    <cellStyle name="Normal 3 2 2 2 6 2 3" xfId="20539"/>
    <cellStyle name="Normal 3 2 2 2 6 3" xfId="8509"/>
    <cellStyle name="Normal 3 2 2 2 6 3 2" xfId="21143"/>
    <cellStyle name="Normal 3 2 2 2 6 4" xfId="20006"/>
    <cellStyle name="Normal 3 2 2 2 7" xfId="6568"/>
    <cellStyle name="Normal 3 2 2 2 7 2" xfId="7671"/>
    <cellStyle name="Normal 3 2 2 2 7 2 2" xfId="9314"/>
    <cellStyle name="Normal 3 2 2 2 7 2 2 2" xfId="21677"/>
    <cellStyle name="Normal 3 2 2 2 7 2 3" xfId="20540"/>
    <cellStyle name="Normal 3 2 2 2 7 3" xfId="8285"/>
    <cellStyle name="Normal 3 2 2 2 7 3 2" xfId="20920"/>
    <cellStyle name="Normal 3 2 2 2 7 4" xfId="19783"/>
    <cellStyle name="Normal 3 2 2 2 8" xfId="7248"/>
    <cellStyle name="Normal 3 2 2 2 8 2" xfId="8891"/>
    <cellStyle name="Normal 3 2 2 2 8 2 2" xfId="21369"/>
    <cellStyle name="Normal 3 2 2 2 8 3" xfId="20232"/>
    <cellStyle name="Normal 3 2 2 2 9" xfId="8094"/>
    <cellStyle name="Normal 3 2 2 2 9 2" xfId="20802"/>
    <cellStyle name="Normal 3 2 2 3" xfId="6122"/>
    <cellStyle name="Normal 3 2 2 3 2" xfId="6857"/>
    <cellStyle name="Normal 3 2 2 3 2 2" xfId="7672"/>
    <cellStyle name="Normal 3 2 2 3 2 2 2" xfId="9315"/>
    <cellStyle name="Normal 3 2 2 3 2 2 2 2" xfId="21678"/>
    <cellStyle name="Normal 3 2 2 3 2 2 3" xfId="20541"/>
    <cellStyle name="Normal 3 2 2 3 2 3" xfId="8510"/>
    <cellStyle name="Normal 3 2 2 3 2 3 2" xfId="21144"/>
    <cellStyle name="Normal 3 2 2 3 2 4" xfId="20007"/>
    <cellStyle name="Normal 3 2 2 3 3" xfId="6858"/>
    <cellStyle name="Normal 3 2 2 3 3 2" xfId="7673"/>
    <cellStyle name="Normal 3 2 2 3 3 2 2" xfId="9316"/>
    <cellStyle name="Normal 3 2 2 3 3 2 2 2" xfId="21679"/>
    <cellStyle name="Normal 3 2 2 3 3 2 3" xfId="20542"/>
    <cellStyle name="Normal 3 2 2 3 3 3" xfId="8511"/>
    <cellStyle name="Normal 3 2 2 3 3 3 2" xfId="21145"/>
    <cellStyle name="Normal 3 2 2 3 3 4" xfId="20008"/>
    <cellStyle name="Normal 3 2 2 3 4" xfId="6572"/>
    <cellStyle name="Normal 3 2 2 3 4 2" xfId="7674"/>
    <cellStyle name="Normal 3 2 2 3 4 2 2" xfId="9317"/>
    <cellStyle name="Normal 3 2 2 3 4 2 2 2" xfId="21680"/>
    <cellStyle name="Normal 3 2 2 3 4 2 3" xfId="20543"/>
    <cellStyle name="Normal 3 2 2 3 4 3" xfId="8289"/>
    <cellStyle name="Normal 3 2 2 3 4 3 2" xfId="20924"/>
    <cellStyle name="Normal 3 2 2 3 4 4" xfId="19787"/>
    <cellStyle name="Normal 3 2 2 3 5" xfId="7252"/>
    <cellStyle name="Normal 3 2 2 3 5 2" xfId="8895"/>
    <cellStyle name="Normal 3 2 2 3 5 2 2" xfId="21373"/>
    <cellStyle name="Normal 3 2 2 3 5 3" xfId="20236"/>
    <cellStyle name="Normal 3 2 2 3 6" xfId="8098"/>
    <cellStyle name="Normal 3 2 2 3 6 2" xfId="20806"/>
    <cellStyle name="Normal 3 2 2 3 7" xfId="19669"/>
    <cellStyle name="Normal 3 2 2 4" xfId="6123"/>
    <cellStyle name="Normal 3 2 2 4 2" xfId="6859"/>
    <cellStyle name="Normal 3 2 2 4 2 2" xfId="7675"/>
    <cellStyle name="Normal 3 2 2 4 2 2 2" xfId="9318"/>
    <cellStyle name="Normal 3 2 2 4 2 2 2 2" xfId="21681"/>
    <cellStyle name="Normal 3 2 2 4 2 2 3" xfId="20544"/>
    <cellStyle name="Normal 3 2 2 4 2 3" xfId="8512"/>
    <cellStyle name="Normal 3 2 2 4 2 3 2" xfId="21146"/>
    <cellStyle name="Normal 3 2 2 4 2 4" xfId="20009"/>
    <cellStyle name="Normal 3 2 2 4 3" xfId="6860"/>
    <cellStyle name="Normal 3 2 2 4 3 2" xfId="7676"/>
    <cellStyle name="Normal 3 2 2 4 3 2 2" xfId="9319"/>
    <cellStyle name="Normal 3 2 2 4 3 2 2 2" xfId="21682"/>
    <cellStyle name="Normal 3 2 2 4 3 2 3" xfId="20545"/>
    <cellStyle name="Normal 3 2 2 4 3 3" xfId="8513"/>
    <cellStyle name="Normal 3 2 2 4 3 3 2" xfId="21147"/>
    <cellStyle name="Normal 3 2 2 4 3 4" xfId="20010"/>
    <cellStyle name="Normal 3 2 2 4 4" xfId="6573"/>
    <cellStyle name="Normal 3 2 2 4 4 2" xfId="7677"/>
    <cellStyle name="Normal 3 2 2 4 4 2 2" xfId="9320"/>
    <cellStyle name="Normal 3 2 2 4 4 2 2 2" xfId="21683"/>
    <cellStyle name="Normal 3 2 2 4 4 2 3" xfId="20546"/>
    <cellStyle name="Normal 3 2 2 4 4 3" xfId="8290"/>
    <cellStyle name="Normal 3 2 2 4 4 3 2" xfId="20925"/>
    <cellStyle name="Normal 3 2 2 4 4 4" xfId="19788"/>
    <cellStyle name="Normal 3 2 2 4 5" xfId="7253"/>
    <cellStyle name="Normal 3 2 2 4 5 2" xfId="8896"/>
    <cellStyle name="Normal 3 2 2 4 5 2 2" xfId="21374"/>
    <cellStyle name="Normal 3 2 2 4 5 3" xfId="20237"/>
    <cellStyle name="Normal 3 2 2 4 6" xfId="8099"/>
    <cellStyle name="Normal 3 2 2 4 6 2" xfId="20807"/>
    <cellStyle name="Normal 3 2 2 4 7" xfId="19670"/>
    <cellStyle name="Normal 3 2 2 5" xfId="6124"/>
    <cellStyle name="Normal 3 2 2 5 2" xfId="6861"/>
    <cellStyle name="Normal 3 2 2 5 2 2" xfId="7678"/>
    <cellStyle name="Normal 3 2 2 5 2 2 2" xfId="9321"/>
    <cellStyle name="Normal 3 2 2 5 2 2 2 2" xfId="21684"/>
    <cellStyle name="Normal 3 2 2 5 2 2 3" xfId="20547"/>
    <cellStyle name="Normal 3 2 2 5 2 3" xfId="8514"/>
    <cellStyle name="Normal 3 2 2 5 2 3 2" xfId="21148"/>
    <cellStyle name="Normal 3 2 2 5 2 4" xfId="20011"/>
    <cellStyle name="Normal 3 2 2 5 3" xfId="6862"/>
    <cellStyle name="Normal 3 2 2 5 3 2" xfId="7679"/>
    <cellStyle name="Normal 3 2 2 5 3 2 2" xfId="9322"/>
    <cellStyle name="Normal 3 2 2 5 3 2 2 2" xfId="21685"/>
    <cellStyle name="Normal 3 2 2 5 3 2 3" xfId="20548"/>
    <cellStyle name="Normal 3 2 2 5 3 3" xfId="8515"/>
    <cellStyle name="Normal 3 2 2 5 3 3 2" xfId="21149"/>
    <cellStyle name="Normal 3 2 2 5 3 4" xfId="20012"/>
    <cellStyle name="Normal 3 2 2 5 4" xfId="6574"/>
    <cellStyle name="Normal 3 2 2 5 4 2" xfId="7680"/>
    <cellStyle name="Normal 3 2 2 5 4 2 2" xfId="9323"/>
    <cellStyle name="Normal 3 2 2 5 4 2 2 2" xfId="21686"/>
    <cellStyle name="Normal 3 2 2 5 4 2 3" xfId="20549"/>
    <cellStyle name="Normal 3 2 2 5 4 3" xfId="8291"/>
    <cellStyle name="Normal 3 2 2 5 4 3 2" xfId="20926"/>
    <cellStyle name="Normal 3 2 2 5 4 4" xfId="19789"/>
    <cellStyle name="Normal 3 2 2 5 5" xfId="7254"/>
    <cellStyle name="Normal 3 2 2 5 5 2" xfId="8897"/>
    <cellStyle name="Normal 3 2 2 5 5 2 2" xfId="21375"/>
    <cellStyle name="Normal 3 2 2 5 5 3" xfId="20238"/>
    <cellStyle name="Normal 3 2 2 5 6" xfId="8100"/>
    <cellStyle name="Normal 3 2 2 5 6 2" xfId="20808"/>
    <cellStyle name="Normal 3 2 2 5 7" xfId="19671"/>
    <cellStyle name="Normal 3 2 3" xfId="6125"/>
    <cellStyle name="Normal 3 2 3 2" xfId="6126"/>
    <cellStyle name="Normal 3 2 3 2 2" xfId="6127"/>
    <cellStyle name="Normal 3 2 3 2 3" xfId="6863"/>
    <cellStyle name="Normal 3 2 3 2 3 2" xfId="7681"/>
    <cellStyle name="Normal 3 2 3 2 3 2 2" xfId="9324"/>
    <cellStyle name="Normal 3 2 3 2 3 2 2 2" xfId="21687"/>
    <cellStyle name="Normal 3 2 3 2 3 2 3" xfId="20550"/>
    <cellStyle name="Normal 3 2 3 2 3 3" xfId="8516"/>
    <cellStyle name="Normal 3 2 3 2 3 3 2" xfId="21150"/>
    <cellStyle name="Normal 3 2 3 2 3 4" xfId="20013"/>
    <cellStyle name="Normal 3 2 3 2 4" xfId="6864"/>
    <cellStyle name="Normal 3 2 3 2 4 2" xfId="7682"/>
    <cellStyle name="Normal 3 2 3 2 4 2 2" xfId="9325"/>
    <cellStyle name="Normal 3 2 3 2 4 2 2 2" xfId="21688"/>
    <cellStyle name="Normal 3 2 3 2 4 2 3" xfId="20551"/>
    <cellStyle name="Normal 3 2 3 2 4 3" xfId="8517"/>
    <cellStyle name="Normal 3 2 3 2 4 3 2" xfId="21151"/>
    <cellStyle name="Normal 3 2 3 2 4 4" xfId="20014"/>
    <cellStyle name="Normal 3 2 3 2 5" xfId="6575"/>
    <cellStyle name="Normal 3 2 3 2 5 2" xfId="7683"/>
    <cellStyle name="Normal 3 2 3 2 5 2 2" xfId="9326"/>
    <cellStyle name="Normal 3 2 3 2 5 2 2 2" xfId="21689"/>
    <cellStyle name="Normal 3 2 3 2 5 2 3" xfId="20552"/>
    <cellStyle name="Normal 3 2 3 2 5 3" xfId="8292"/>
    <cellStyle name="Normal 3 2 3 2 5 3 2" xfId="20927"/>
    <cellStyle name="Normal 3 2 3 2 5 4" xfId="19790"/>
    <cellStyle name="Normal 3 2 3 2 6" xfId="7255"/>
    <cellStyle name="Normal 3 2 3 2 6 2" xfId="8898"/>
    <cellStyle name="Normal 3 2 3 2 6 2 2" xfId="21376"/>
    <cellStyle name="Normal 3 2 3 2 6 3" xfId="20239"/>
    <cellStyle name="Normal 3 2 3 2 7" xfId="8101"/>
    <cellStyle name="Normal 3 2 3 2 7 2" xfId="20809"/>
    <cellStyle name="Normal 3 2 3 2 8" xfId="19672"/>
    <cellStyle name="Normal 3 2 3 2_1_solis_MK Nr 595 " xfId="6128"/>
    <cellStyle name="Normal 3 2 3 3" xfId="6129"/>
    <cellStyle name="Normal 3 2 3 3 2" xfId="6865"/>
    <cellStyle name="Normal 3 2 3 3 2 2" xfId="7684"/>
    <cellStyle name="Normal 3 2 3 3 2 2 2" xfId="9327"/>
    <cellStyle name="Normal 3 2 3 3 2 2 2 2" xfId="21690"/>
    <cellStyle name="Normal 3 2 3 3 2 2 3" xfId="20553"/>
    <cellStyle name="Normal 3 2 3 3 2 3" xfId="8518"/>
    <cellStyle name="Normal 3 2 3 3 2 3 2" xfId="21152"/>
    <cellStyle name="Normal 3 2 3 3 2 4" xfId="20015"/>
    <cellStyle name="Normal 3 2 3 3 3" xfId="6866"/>
    <cellStyle name="Normal 3 2 3 3 3 2" xfId="7685"/>
    <cellStyle name="Normal 3 2 3 3 3 2 2" xfId="9328"/>
    <cellStyle name="Normal 3 2 3 3 3 2 2 2" xfId="21691"/>
    <cellStyle name="Normal 3 2 3 3 3 2 3" xfId="20554"/>
    <cellStyle name="Normal 3 2 3 3 3 3" xfId="8519"/>
    <cellStyle name="Normal 3 2 3 3 3 3 2" xfId="21153"/>
    <cellStyle name="Normal 3 2 3 3 3 4" xfId="20016"/>
    <cellStyle name="Normal 3 2 3 3 4" xfId="6576"/>
    <cellStyle name="Normal 3 2 3 3 4 2" xfId="7686"/>
    <cellStyle name="Normal 3 2 3 3 4 2 2" xfId="9329"/>
    <cellStyle name="Normal 3 2 3 3 4 2 2 2" xfId="21692"/>
    <cellStyle name="Normal 3 2 3 3 4 2 3" xfId="20555"/>
    <cellStyle name="Normal 3 2 3 3 4 3" xfId="8293"/>
    <cellStyle name="Normal 3 2 3 3 4 3 2" xfId="20928"/>
    <cellStyle name="Normal 3 2 3 3 4 4" xfId="19791"/>
    <cellStyle name="Normal 3 2 3 3 5" xfId="7256"/>
    <cellStyle name="Normal 3 2 3 3 5 2" xfId="8899"/>
    <cellStyle name="Normal 3 2 3 3 5 2 2" xfId="21377"/>
    <cellStyle name="Normal 3 2 3 3 5 3" xfId="20240"/>
    <cellStyle name="Normal 3 2 3 3 6" xfId="8102"/>
    <cellStyle name="Normal 3 2 3 3 6 2" xfId="20810"/>
    <cellStyle name="Normal 3 2 3 3 7" xfId="19673"/>
    <cellStyle name="Normal 3 2 3 4" xfId="6130"/>
    <cellStyle name="Normal 3 2 3 4 2" xfId="6867"/>
    <cellStyle name="Normal 3 2 3 4 2 2" xfId="7687"/>
    <cellStyle name="Normal 3 2 3 4 2 2 2" xfId="9330"/>
    <cellStyle name="Normal 3 2 3 4 2 2 2 2" xfId="21693"/>
    <cellStyle name="Normal 3 2 3 4 2 2 3" xfId="20556"/>
    <cellStyle name="Normal 3 2 3 4 2 3" xfId="8520"/>
    <cellStyle name="Normal 3 2 3 4 2 3 2" xfId="21154"/>
    <cellStyle name="Normal 3 2 3 4 2 4" xfId="20017"/>
    <cellStyle name="Normal 3 2 3 4 3" xfId="6868"/>
    <cellStyle name="Normal 3 2 3 4 3 2" xfId="7688"/>
    <cellStyle name="Normal 3 2 3 4 3 2 2" xfId="9331"/>
    <cellStyle name="Normal 3 2 3 4 3 2 2 2" xfId="21694"/>
    <cellStyle name="Normal 3 2 3 4 3 2 3" xfId="20557"/>
    <cellStyle name="Normal 3 2 3 4 3 3" xfId="8521"/>
    <cellStyle name="Normal 3 2 3 4 3 3 2" xfId="21155"/>
    <cellStyle name="Normal 3 2 3 4 3 4" xfId="20018"/>
    <cellStyle name="Normal 3 2 3 4 4" xfId="6577"/>
    <cellStyle name="Normal 3 2 3 4 4 2" xfId="7689"/>
    <cellStyle name="Normal 3 2 3 4 4 2 2" xfId="9332"/>
    <cellStyle name="Normal 3 2 3 4 4 2 2 2" xfId="21695"/>
    <cellStyle name="Normal 3 2 3 4 4 2 3" xfId="20558"/>
    <cellStyle name="Normal 3 2 3 4 4 3" xfId="8294"/>
    <cellStyle name="Normal 3 2 3 4 4 3 2" xfId="20929"/>
    <cellStyle name="Normal 3 2 3 4 4 4" xfId="19792"/>
    <cellStyle name="Normal 3 2 3 4 5" xfId="7257"/>
    <cellStyle name="Normal 3 2 3 4 5 2" xfId="8900"/>
    <cellStyle name="Normal 3 2 3 4 5 2 2" xfId="21378"/>
    <cellStyle name="Normal 3 2 3 4 5 3" xfId="20241"/>
    <cellStyle name="Normal 3 2 3 4 6" xfId="8103"/>
    <cellStyle name="Normal 3 2 3 4 6 2" xfId="20811"/>
    <cellStyle name="Normal 3 2 3 4 7" xfId="19674"/>
    <cellStyle name="Normal 3 2 3 5" xfId="6131"/>
    <cellStyle name="Normal 3 2 3_1_solis_MK Nr 595 " xfId="6132"/>
    <cellStyle name="Normal 3 2 4" xfId="6133"/>
    <cellStyle name="Normal 3 2 5" xfId="6134"/>
    <cellStyle name="Normal 3 2 6" xfId="6869"/>
    <cellStyle name="Normal 3 2 7" xfId="162"/>
    <cellStyle name="Normal 3 20" xfId="6135"/>
    <cellStyle name="Normal 3 21" xfId="6136"/>
    <cellStyle name="Normal 3 22" xfId="6137"/>
    <cellStyle name="Normal 3 23" xfId="6138"/>
    <cellStyle name="Normal 3 24" xfId="6139"/>
    <cellStyle name="Normal 3 24 10" xfId="6140"/>
    <cellStyle name="Normal 3 24 11" xfId="6141"/>
    <cellStyle name="Normal 3 24 12" xfId="6142"/>
    <cellStyle name="Normal 3 24 13" xfId="6143"/>
    <cellStyle name="Normal 3 24 14" xfId="6144"/>
    <cellStyle name="Normal 3 24 15" xfId="6145"/>
    <cellStyle name="Normal 3 24 16" xfId="6146"/>
    <cellStyle name="Normal 3 24 17" xfId="6147"/>
    <cellStyle name="Normal 3 24 18" xfId="6148"/>
    <cellStyle name="Normal 3 24 19" xfId="6149"/>
    <cellStyle name="Normal 3 24 2" xfId="6150"/>
    <cellStyle name="Normal 3 24 20" xfId="6151"/>
    <cellStyle name="Normal 3 24 3" xfId="6152"/>
    <cellStyle name="Normal 3 24 4" xfId="6153"/>
    <cellStyle name="Normal 3 24 5" xfId="6154"/>
    <cellStyle name="Normal 3 24 6" xfId="6155"/>
    <cellStyle name="Normal 3 24 7" xfId="6156"/>
    <cellStyle name="Normal 3 24 8" xfId="6157"/>
    <cellStyle name="Normal 3 24 9" xfId="6158"/>
    <cellStyle name="Normal 3 25" xfId="6159"/>
    <cellStyle name="Normal 3 26" xfId="6160"/>
    <cellStyle name="Normal 3 27" xfId="6161"/>
    <cellStyle name="Normal 3 28" xfId="6162"/>
    <cellStyle name="Normal 3 29" xfId="6163"/>
    <cellStyle name="Normal 3 3" xfId="6"/>
    <cellStyle name="Normal 3 3 2" xfId="9"/>
    <cellStyle name="Normal 3 3 2 2" xfId="7690"/>
    <cellStyle name="Normal 3 3 2 2 2" xfId="9333"/>
    <cellStyle name="Normal 3 3 2 2 2 2" xfId="21696"/>
    <cellStyle name="Normal 3 3 2 2 3" xfId="20559"/>
    <cellStyle name="Normal 3 3 2 3" xfId="8333"/>
    <cellStyle name="Normal 3 3 2 3 2" xfId="20968"/>
    <cellStyle name="Normal 3 3 2 4" xfId="19831"/>
    <cellStyle name="Normal 3 3 2 5" xfId="6672"/>
    <cellStyle name="Normal 3 3 2 6" xfId="50368"/>
    <cellStyle name="Normal 3 3 3" xfId="17"/>
    <cellStyle name="Normal 3 3 3 2" xfId="6164"/>
    <cellStyle name="Normal 3 3 3 3" xfId="50369"/>
    <cellStyle name="Normal 3 3 4" xfId="27"/>
    <cellStyle name="Normal 3 3 4 2" xfId="30529"/>
    <cellStyle name="Normal 3 3 5" xfId="19568"/>
    <cellStyle name="Normal 3 3 6" xfId="22"/>
    <cellStyle name="Normal 3 30" xfId="6165"/>
    <cellStyle name="Normal 3 31" xfId="6166"/>
    <cellStyle name="Normal 3 32" xfId="6167"/>
    <cellStyle name="Normal 3 33" xfId="6168"/>
    <cellStyle name="Normal 3 34" xfId="6169"/>
    <cellStyle name="Normal 3 35" xfId="6170"/>
    <cellStyle name="Normal 3 36" xfId="6171"/>
    <cellStyle name="Normal 3 37" xfId="6172"/>
    <cellStyle name="Normal 3 38" xfId="6173"/>
    <cellStyle name="Normal 3 38 10" xfId="6174"/>
    <cellStyle name="Normal 3 38 11" xfId="6175"/>
    <cellStyle name="Normal 3 38 12" xfId="6176"/>
    <cellStyle name="Normal 3 38 13" xfId="6177"/>
    <cellStyle name="Normal 3 38 14" xfId="6178"/>
    <cellStyle name="Normal 3 38 15" xfId="6179"/>
    <cellStyle name="Normal 3 38 16" xfId="6180"/>
    <cellStyle name="Normal 3 38 17" xfId="6181"/>
    <cellStyle name="Normal 3 38 18" xfId="6182"/>
    <cellStyle name="Normal 3 38 19" xfId="6183"/>
    <cellStyle name="Normal 3 38 2" xfId="6184"/>
    <cellStyle name="Normal 3 38 3" xfId="6185"/>
    <cellStyle name="Normal 3 38 4" xfId="6186"/>
    <cellStyle name="Normal 3 38 5" xfId="6187"/>
    <cellStyle name="Normal 3 38 6" xfId="6188"/>
    <cellStyle name="Normal 3 38 7" xfId="6189"/>
    <cellStyle name="Normal 3 38 8" xfId="6190"/>
    <cellStyle name="Normal 3 38 9" xfId="6191"/>
    <cellStyle name="Normal 3 39" xfId="6192"/>
    <cellStyle name="Normal 3 39 10" xfId="6193"/>
    <cellStyle name="Normal 3 39 11" xfId="6194"/>
    <cellStyle name="Normal 3 39 12" xfId="6195"/>
    <cellStyle name="Normal 3 39 13" xfId="6196"/>
    <cellStyle name="Normal 3 39 14" xfId="6197"/>
    <cellStyle name="Normal 3 39 15" xfId="6198"/>
    <cellStyle name="Normal 3 39 16" xfId="6199"/>
    <cellStyle name="Normal 3 39 17" xfId="6200"/>
    <cellStyle name="Normal 3 39 18" xfId="6201"/>
    <cellStyle name="Normal 3 39 19" xfId="6202"/>
    <cellStyle name="Normal 3 39 2" xfId="6203"/>
    <cellStyle name="Normal 3 39 3" xfId="6204"/>
    <cellStyle name="Normal 3 39 4" xfId="6205"/>
    <cellStyle name="Normal 3 39 5" xfId="6206"/>
    <cellStyle name="Normal 3 39 6" xfId="6207"/>
    <cellStyle name="Normal 3 39 7" xfId="6208"/>
    <cellStyle name="Normal 3 39 8" xfId="6209"/>
    <cellStyle name="Normal 3 39 9" xfId="6210"/>
    <cellStyle name="Normal 3 4" xfId="6211"/>
    <cellStyle name="Normal 3 4 2" xfId="6870"/>
    <cellStyle name="Normal 3 4 2 2" xfId="7691"/>
    <cellStyle name="Normal 3 4 2 2 2" xfId="9334"/>
    <cellStyle name="Normal 3 4 2 2 2 2" xfId="21697"/>
    <cellStyle name="Normal 3 4 2 2 3" xfId="20560"/>
    <cellStyle name="Normal 3 4 2 3" xfId="8522"/>
    <cellStyle name="Normal 3 4 2 3 2" xfId="21156"/>
    <cellStyle name="Normal 3 4 2 4" xfId="20019"/>
    <cellStyle name="Normal 3 4 3" xfId="6871"/>
    <cellStyle name="Normal 3 4 3 2" xfId="7692"/>
    <cellStyle name="Normal 3 4 3 2 2" xfId="9335"/>
    <cellStyle name="Normal 3 4 3 2 2 2" xfId="21698"/>
    <cellStyle name="Normal 3 4 3 2 3" xfId="20561"/>
    <cellStyle name="Normal 3 4 3 3" xfId="8523"/>
    <cellStyle name="Normal 3 4 3 3 2" xfId="21157"/>
    <cellStyle name="Normal 3 4 3 4" xfId="20020"/>
    <cellStyle name="Normal 3 4 4" xfId="6578"/>
    <cellStyle name="Normal 3 4 4 2" xfId="7693"/>
    <cellStyle name="Normal 3 4 4 2 2" xfId="9336"/>
    <cellStyle name="Normal 3 4 4 2 2 2" xfId="21699"/>
    <cellStyle name="Normal 3 4 4 2 3" xfId="20562"/>
    <cellStyle name="Normal 3 4 4 3" xfId="8295"/>
    <cellStyle name="Normal 3 4 4 3 2" xfId="20930"/>
    <cellStyle name="Normal 3 4 4 4" xfId="19793"/>
    <cellStyle name="Normal 3 4 5" xfId="7258"/>
    <cellStyle name="Normal 3 4 5 2" xfId="8901"/>
    <cellStyle name="Normal 3 4 5 2 2" xfId="21379"/>
    <cellStyle name="Normal 3 4 5 3" xfId="20242"/>
    <cellStyle name="Normal 3 4 6" xfId="8104"/>
    <cellStyle name="Normal 3 4 6 2" xfId="20812"/>
    <cellStyle name="Normal 3 4 7" xfId="19675"/>
    <cellStyle name="Normal 3 40" xfId="6484"/>
    <cellStyle name="Normal 3 40 2" xfId="6872"/>
    <cellStyle name="Normal 3 40 2 2" xfId="7694"/>
    <cellStyle name="Normal 3 40 2 2 2" xfId="9337"/>
    <cellStyle name="Normal 3 40 2 2 2 2" xfId="21700"/>
    <cellStyle name="Normal 3 40 2 2 3" xfId="20563"/>
    <cellStyle name="Normal 3 40 2 3" xfId="8524"/>
    <cellStyle name="Normal 3 40 2 3 2" xfId="21158"/>
    <cellStyle name="Normal 3 40 2 4" xfId="20021"/>
    <cellStyle name="Normal 3 40 3" xfId="6873"/>
    <cellStyle name="Normal 3 40 3 2" xfId="7695"/>
    <cellStyle name="Normal 3 40 3 2 2" xfId="9338"/>
    <cellStyle name="Normal 3 40 3 2 2 2" xfId="21701"/>
    <cellStyle name="Normal 3 40 3 2 3" xfId="20564"/>
    <cellStyle name="Normal 3 40 3 3" xfId="8525"/>
    <cellStyle name="Normal 3 40 3 3 2" xfId="21159"/>
    <cellStyle name="Normal 3 40 3 4" xfId="20022"/>
    <cellStyle name="Normal 3 40 4" xfId="6608"/>
    <cellStyle name="Normal 3 40 4 2" xfId="7696"/>
    <cellStyle name="Normal 3 40 4 2 2" xfId="9339"/>
    <cellStyle name="Normal 3 40 4 2 2 2" xfId="21702"/>
    <cellStyle name="Normal 3 40 4 2 3" xfId="20565"/>
    <cellStyle name="Normal 3 40 4 3" xfId="8322"/>
    <cellStyle name="Normal 3 40 4 3 2" xfId="20957"/>
    <cellStyle name="Normal 3 40 4 4" xfId="19820"/>
    <cellStyle name="Normal 3 40 5" xfId="7362"/>
    <cellStyle name="Normal 3 40 5 2" xfId="9005"/>
    <cellStyle name="Normal 3 40 5 2 2" xfId="21410"/>
    <cellStyle name="Normal 3 40 5 3" xfId="20273"/>
    <cellStyle name="Normal 3 41" xfId="6609"/>
    <cellStyle name="Normal 3 42" xfId="6610"/>
    <cellStyle name="Normal 3 43" xfId="6606"/>
    <cellStyle name="Normal 3 44" xfId="7090"/>
    <cellStyle name="Normal 3 45" xfId="9980"/>
    <cellStyle name="Normal 3 45 2" xfId="21855"/>
    <cellStyle name="Normal 3 46" xfId="273"/>
    <cellStyle name="Normal 3 47" xfId="19565"/>
    <cellStyle name="Normal 3 47 2" xfId="30528"/>
    <cellStyle name="Normal 3 48" xfId="19567"/>
    <cellStyle name="Normal 3 49" xfId="159"/>
    <cellStyle name="Normal 3 5" xfId="6212"/>
    <cellStyle name="Normal 3 50" xfId="266"/>
    <cellStyle name="Normal 3 51" xfId="28"/>
    <cellStyle name="Normal 3 52" xfId="50358"/>
    <cellStyle name="Normal 3 6" xfId="6213"/>
    <cellStyle name="Normal 3 6 2" xfId="6874"/>
    <cellStyle name="Normal 3 6 2 2" xfId="7697"/>
    <cellStyle name="Normal 3 6 2 2 2" xfId="9340"/>
    <cellStyle name="Normal 3 6 2 2 2 2" xfId="21703"/>
    <cellStyle name="Normal 3 6 2 2 3" xfId="20566"/>
    <cellStyle name="Normal 3 6 2 3" xfId="8526"/>
    <cellStyle name="Normal 3 6 2 3 2" xfId="21160"/>
    <cellStyle name="Normal 3 6 2 4" xfId="20023"/>
    <cellStyle name="Normal 3 6 3" xfId="6875"/>
    <cellStyle name="Normal 3 6 3 2" xfId="7698"/>
    <cellStyle name="Normal 3 6 3 2 2" xfId="9341"/>
    <cellStyle name="Normal 3 6 3 2 2 2" xfId="21704"/>
    <cellStyle name="Normal 3 6 3 2 3" xfId="20567"/>
    <cellStyle name="Normal 3 6 3 3" xfId="8527"/>
    <cellStyle name="Normal 3 6 3 3 2" xfId="21161"/>
    <cellStyle name="Normal 3 6 3 4" xfId="20024"/>
    <cellStyle name="Normal 3 6 4" xfId="6579"/>
    <cellStyle name="Normal 3 6 4 2" xfId="7699"/>
    <cellStyle name="Normal 3 6 4 2 2" xfId="9342"/>
    <cellStyle name="Normal 3 6 4 2 2 2" xfId="21705"/>
    <cellStyle name="Normal 3 6 4 2 3" xfId="20568"/>
    <cellStyle name="Normal 3 6 4 3" xfId="8296"/>
    <cellStyle name="Normal 3 6 4 3 2" xfId="20931"/>
    <cellStyle name="Normal 3 6 4 4" xfId="19794"/>
    <cellStyle name="Normal 3 6 5" xfId="7259"/>
    <cellStyle name="Normal 3 6 5 2" xfId="8902"/>
    <cellStyle name="Normal 3 6 5 2 2" xfId="21380"/>
    <cellStyle name="Normal 3 6 5 3" xfId="20243"/>
    <cellStyle name="Normal 3 6 6" xfId="8105"/>
    <cellStyle name="Normal 3 6 6 2" xfId="20813"/>
    <cellStyle name="Normal 3 6 7" xfId="19676"/>
    <cellStyle name="Normal 3 7" xfId="6214"/>
    <cellStyle name="Normal 3 7 2" xfId="6876"/>
    <cellStyle name="Normal 3 7 2 2" xfId="7700"/>
    <cellStyle name="Normal 3 7 2 2 2" xfId="9343"/>
    <cellStyle name="Normal 3 7 2 2 2 2" xfId="21706"/>
    <cellStyle name="Normal 3 7 2 2 3" xfId="20569"/>
    <cellStyle name="Normal 3 7 2 3" xfId="8528"/>
    <cellStyle name="Normal 3 7 2 3 2" xfId="21162"/>
    <cellStyle name="Normal 3 7 2 4" xfId="20025"/>
    <cellStyle name="Normal 3 7 3" xfId="6877"/>
    <cellStyle name="Normal 3 7 3 2" xfId="7701"/>
    <cellStyle name="Normal 3 7 3 2 2" xfId="9344"/>
    <cellStyle name="Normal 3 7 3 2 2 2" xfId="21707"/>
    <cellStyle name="Normal 3 7 3 2 3" xfId="20570"/>
    <cellStyle name="Normal 3 7 3 3" xfId="8529"/>
    <cellStyle name="Normal 3 7 3 3 2" xfId="21163"/>
    <cellStyle name="Normal 3 7 3 4" xfId="20026"/>
    <cellStyle name="Normal 3 7 4" xfId="6580"/>
    <cellStyle name="Normal 3 7 4 2" xfId="7702"/>
    <cellStyle name="Normal 3 7 4 2 2" xfId="9345"/>
    <cellStyle name="Normal 3 7 4 2 2 2" xfId="21708"/>
    <cellStyle name="Normal 3 7 4 2 3" xfId="20571"/>
    <cellStyle name="Normal 3 7 4 3" xfId="8297"/>
    <cellStyle name="Normal 3 7 4 3 2" xfId="20932"/>
    <cellStyle name="Normal 3 7 4 4" xfId="19795"/>
    <cellStyle name="Normal 3 7 5" xfId="7260"/>
    <cellStyle name="Normal 3 7 5 2" xfId="8903"/>
    <cellStyle name="Normal 3 7 5 2 2" xfId="21381"/>
    <cellStyle name="Normal 3 7 5 3" xfId="20244"/>
    <cellStyle name="Normal 3 7 6" xfId="8106"/>
    <cellStyle name="Normal 3 7 6 2" xfId="20814"/>
    <cellStyle name="Normal 3 7 7" xfId="19677"/>
    <cellStyle name="Normal 3 8" xfId="6215"/>
    <cellStyle name="Normal 3 8 2" xfId="6878"/>
    <cellStyle name="Normal 3 8 2 2" xfId="7703"/>
    <cellStyle name="Normal 3 8 2 2 2" xfId="9346"/>
    <cellStyle name="Normal 3 8 2 2 2 2" xfId="21709"/>
    <cellStyle name="Normal 3 8 2 2 3" xfId="20572"/>
    <cellStyle name="Normal 3 8 2 3" xfId="8530"/>
    <cellStyle name="Normal 3 8 2 3 2" xfId="21164"/>
    <cellStyle name="Normal 3 8 2 4" xfId="20027"/>
    <cellStyle name="Normal 3 8 3" xfId="6879"/>
    <cellStyle name="Normal 3 8 3 2" xfId="7704"/>
    <cellStyle name="Normal 3 8 3 2 2" xfId="9347"/>
    <cellStyle name="Normal 3 8 3 2 2 2" xfId="21710"/>
    <cellStyle name="Normal 3 8 3 2 3" xfId="20573"/>
    <cellStyle name="Normal 3 8 3 3" xfId="8531"/>
    <cellStyle name="Normal 3 8 3 3 2" xfId="21165"/>
    <cellStyle name="Normal 3 8 3 4" xfId="20028"/>
    <cellStyle name="Normal 3 8 4" xfId="6581"/>
    <cellStyle name="Normal 3 8 4 2" xfId="7705"/>
    <cellStyle name="Normal 3 8 4 2 2" xfId="9348"/>
    <cellStyle name="Normal 3 8 4 2 2 2" xfId="21711"/>
    <cellStyle name="Normal 3 8 4 2 3" xfId="20574"/>
    <cellStyle name="Normal 3 8 4 3" xfId="8298"/>
    <cellStyle name="Normal 3 8 4 3 2" xfId="20933"/>
    <cellStyle name="Normal 3 8 4 4" xfId="19796"/>
    <cellStyle name="Normal 3 8 5" xfId="7261"/>
    <cellStyle name="Normal 3 8 5 2" xfId="8904"/>
    <cellStyle name="Normal 3 8 5 2 2" xfId="21382"/>
    <cellStyle name="Normal 3 8 5 3" xfId="20245"/>
    <cellStyle name="Normal 3 8 6" xfId="8107"/>
    <cellStyle name="Normal 3 8 6 2" xfId="20815"/>
    <cellStyle name="Normal 3 8 7" xfId="19678"/>
    <cellStyle name="Normal 3 9" xfId="6216"/>
    <cellStyle name="Normal 3 9 2" xfId="6880"/>
    <cellStyle name="Normal 3 9 2 2" xfId="7706"/>
    <cellStyle name="Normal 3 9 2 2 2" xfId="9349"/>
    <cellStyle name="Normal 3 9 2 2 2 2" xfId="21712"/>
    <cellStyle name="Normal 3 9 2 2 3" xfId="20575"/>
    <cellStyle name="Normal 3 9 2 3" xfId="8532"/>
    <cellStyle name="Normal 3 9 2 3 2" xfId="21166"/>
    <cellStyle name="Normal 3 9 2 4" xfId="20029"/>
    <cellStyle name="Normal 3 9 3" xfId="6881"/>
    <cellStyle name="Normal 3 9 3 2" xfId="7707"/>
    <cellStyle name="Normal 3 9 3 2 2" xfId="9350"/>
    <cellStyle name="Normal 3 9 3 2 2 2" xfId="21713"/>
    <cellStyle name="Normal 3 9 3 2 3" xfId="20576"/>
    <cellStyle name="Normal 3 9 3 3" xfId="8533"/>
    <cellStyle name="Normal 3 9 3 3 2" xfId="21167"/>
    <cellStyle name="Normal 3 9 3 4" xfId="20030"/>
    <cellStyle name="Normal 3 9 4" xfId="6582"/>
    <cellStyle name="Normal 3 9 4 2" xfId="7708"/>
    <cellStyle name="Normal 3 9 4 2 2" xfId="9351"/>
    <cellStyle name="Normal 3 9 4 2 2 2" xfId="21714"/>
    <cellStyle name="Normal 3 9 4 2 3" xfId="20577"/>
    <cellStyle name="Normal 3 9 4 3" xfId="8299"/>
    <cellStyle name="Normal 3 9 4 3 2" xfId="20934"/>
    <cellStyle name="Normal 3 9 4 4" xfId="19797"/>
    <cellStyle name="Normal 3 9 5" xfId="7262"/>
    <cellStyle name="Normal 3 9 5 2" xfId="8905"/>
    <cellStyle name="Normal 3 9 5 2 2" xfId="21383"/>
    <cellStyle name="Normal 3 9 5 3" xfId="20246"/>
    <cellStyle name="Normal 3 9 6" xfId="8108"/>
    <cellStyle name="Normal 3 9 6 2" xfId="20816"/>
    <cellStyle name="Normal 3 9 7" xfId="19679"/>
    <cellStyle name="Normal 30" xfId="6217"/>
    <cellStyle name="Normal 30 2" xfId="6218"/>
    <cellStyle name="Normal 30 3" xfId="6219"/>
    <cellStyle name="Normal 30_1_solis_MK Nr 595 " xfId="6220"/>
    <cellStyle name="Normal 31" xfId="6221"/>
    <cellStyle name="Normal 32" xfId="6222"/>
    <cellStyle name="Normal 32 10" xfId="19680"/>
    <cellStyle name="Normal 32 2" xfId="6223"/>
    <cellStyle name="Normal 32 2 2" xfId="6882"/>
    <cellStyle name="Normal 32 2 2 2" xfId="7709"/>
    <cellStyle name="Normal 32 2 2 2 2" xfId="9352"/>
    <cellStyle name="Normal 32 2 2 2 2 2" xfId="21715"/>
    <cellStyle name="Normal 32 2 2 2 3" xfId="20578"/>
    <cellStyle name="Normal 32 2 2 3" xfId="8534"/>
    <cellStyle name="Normal 32 2 2 3 2" xfId="21168"/>
    <cellStyle name="Normal 32 2 2 4" xfId="20031"/>
    <cellStyle name="Normal 32 2 3" xfId="6883"/>
    <cellStyle name="Normal 32 2 3 2" xfId="7710"/>
    <cellStyle name="Normal 32 2 3 2 2" xfId="9353"/>
    <cellStyle name="Normal 32 2 3 2 2 2" xfId="21716"/>
    <cellStyle name="Normal 32 2 3 2 3" xfId="20579"/>
    <cellStyle name="Normal 32 2 3 3" xfId="8535"/>
    <cellStyle name="Normal 32 2 3 3 2" xfId="21169"/>
    <cellStyle name="Normal 32 2 3 4" xfId="20032"/>
    <cellStyle name="Normal 32 2 4" xfId="6584"/>
    <cellStyle name="Normal 32 2 4 2" xfId="7711"/>
    <cellStyle name="Normal 32 2 4 2 2" xfId="9354"/>
    <cellStyle name="Normal 32 2 4 2 2 2" xfId="21717"/>
    <cellStyle name="Normal 32 2 4 2 3" xfId="20580"/>
    <cellStyle name="Normal 32 2 4 3" xfId="8301"/>
    <cellStyle name="Normal 32 2 4 3 2" xfId="20936"/>
    <cellStyle name="Normal 32 2 4 4" xfId="19799"/>
    <cellStyle name="Normal 32 2 5" xfId="7264"/>
    <cellStyle name="Normal 32 2 5 2" xfId="8907"/>
    <cellStyle name="Normal 32 2 5 2 2" xfId="21385"/>
    <cellStyle name="Normal 32 2 5 3" xfId="20248"/>
    <cellStyle name="Normal 32 2 6" xfId="8110"/>
    <cellStyle name="Normal 32 2 6 2" xfId="20818"/>
    <cellStyle name="Normal 32 2 7" xfId="19681"/>
    <cellStyle name="Normal 32 3" xfId="6224"/>
    <cellStyle name="Normal 32 3 2" xfId="6884"/>
    <cellStyle name="Normal 32 3 2 2" xfId="7712"/>
    <cellStyle name="Normal 32 3 2 2 2" xfId="9355"/>
    <cellStyle name="Normal 32 3 2 2 2 2" xfId="21718"/>
    <cellStyle name="Normal 32 3 2 2 3" xfId="20581"/>
    <cellStyle name="Normal 32 3 2 3" xfId="8536"/>
    <cellStyle name="Normal 32 3 2 3 2" xfId="21170"/>
    <cellStyle name="Normal 32 3 2 4" xfId="20033"/>
    <cellStyle name="Normal 32 3 3" xfId="6885"/>
    <cellStyle name="Normal 32 3 3 2" xfId="7713"/>
    <cellStyle name="Normal 32 3 3 2 2" xfId="9356"/>
    <cellStyle name="Normal 32 3 3 2 2 2" xfId="21719"/>
    <cellStyle name="Normal 32 3 3 2 3" xfId="20582"/>
    <cellStyle name="Normal 32 3 3 3" xfId="8537"/>
    <cellStyle name="Normal 32 3 3 3 2" xfId="21171"/>
    <cellStyle name="Normal 32 3 3 4" xfId="20034"/>
    <cellStyle name="Normal 32 3 4" xfId="6585"/>
    <cellStyle name="Normal 32 3 4 2" xfId="7714"/>
    <cellStyle name="Normal 32 3 4 2 2" xfId="9357"/>
    <cellStyle name="Normal 32 3 4 2 2 2" xfId="21720"/>
    <cellStyle name="Normal 32 3 4 2 3" xfId="20583"/>
    <cellStyle name="Normal 32 3 4 3" xfId="8302"/>
    <cellStyle name="Normal 32 3 4 3 2" xfId="20937"/>
    <cellStyle name="Normal 32 3 4 4" xfId="19800"/>
    <cellStyle name="Normal 32 3 5" xfId="7265"/>
    <cellStyle name="Normal 32 3 5 2" xfId="8908"/>
    <cellStyle name="Normal 32 3 5 2 2" xfId="21386"/>
    <cellStyle name="Normal 32 3 5 3" xfId="20249"/>
    <cellStyle name="Normal 32 3 6" xfId="8111"/>
    <cellStyle name="Normal 32 3 6 2" xfId="20819"/>
    <cellStyle name="Normal 32 3 7" xfId="19682"/>
    <cellStyle name="Normal 32 4" xfId="6225"/>
    <cellStyle name="Normal 32 4 2" xfId="6886"/>
    <cellStyle name="Normal 32 4 2 2" xfId="7715"/>
    <cellStyle name="Normal 32 4 2 2 2" xfId="9358"/>
    <cellStyle name="Normal 32 4 2 2 2 2" xfId="21721"/>
    <cellStyle name="Normal 32 4 2 2 3" xfId="20584"/>
    <cellStyle name="Normal 32 4 2 3" xfId="8538"/>
    <cellStyle name="Normal 32 4 2 3 2" xfId="21172"/>
    <cellStyle name="Normal 32 4 2 4" xfId="20035"/>
    <cellStyle name="Normal 32 4 3" xfId="6887"/>
    <cellStyle name="Normal 32 4 3 2" xfId="7716"/>
    <cellStyle name="Normal 32 4 3 2 2" xfId="9359"/>
    <cellStyle name="Normal 32 4 3 2 2 2" xfId="21722"/>
    <cellStyle name="Normal 32 4 3 2 3" xfId="20585"/>
    <cellStyle name="Normal 32 4 3 3" xfId="8539"/>
    <cellStyle name="Normal 32 4 3 3 2" xfId="21173"/>
    <cellStyle name="Normal 32 4 3 4" xfId="20036"/>
    <cellStyle name="Normal 32 4 4" xfId="6586"/>
    <cellStyle name="Normal 32 4 4 2" xfId="7717"/>
    <cellStyle name="Normal 32 4 4 2 2" xfId="9360"/>
    <cellStyle name="Normal 32 4 4 2 2 2" xfId="21723"/>
    <cellStyle name="Normal 32 4 4 2 3" xfId="20586"/>
    <cellStyle name="Normal 32 4 4 3" xfId="8303"/>
    <cellStyle name="Normal 32 4 4 3 2" xfId="20938"/>
    <cellStyle name="Normal 32 4 4 4" xfId="19801"/>
    <cellStyle name="Normal 32 4 5" xfId="7266"/>
    <cellStyle name="Normal 32 4 5 2" xfId="8909"/>
    <cellStyle name="Normal 32 4 5 2 2" xfId="21387"/>
    <cellStyle name="Normal 32 4 5 3" xfId="20250"/>
    <cellStyle name="Normal 32 4 6" xfId="8112"/>
    <cellStyle name="Normal 32 4 6 2" xfId="20820"/>
    <cellStyle name="Normal 32 4 7" xfId="19683"/>
    <cellStyle name="Normal 32 5" xfId="6888"/>
    <cellStyle name="Normal 32 5 2" xfId="7718"/>
    <cellStyle name="Normal 32 5 2 2" xfId="9361"/>
    <cellStyle name="Normal 32 5 2 2 2" xfId="21724"/>
    <cellStyle name="Normal 32 5 2 3" xfId="20587"/>
    <cellStyle name="Normal 32 5 3" xfId="8540"/>
    <cellStyle name="Normal 32 5 3 2" xfId="21174"/>
    <cellStyle name="Normal 32 5 4" xfId="20037"/>
    <cellStyle name="Normal 32 6" xfId="6889"/>
    <cellStyle name="Normal 32 6 2" xfId="7719"/>
    <cellStyle name="Normal 32 6 2 2" xfId="9362"/>
    <cellStyle name="Normal 32 6 2 2 2" xfId="21725"/>
    <cellStyle name="Normal 32 6 2 3" xfId="20588"/>
    <cellStyle name="Normal 32 6 3" xfId="8541"/>
    <cellStyle name="Normal 32 6 3 2" xfId="21175"/>
    <cellStyle name="Normal 32 6 4" xfId="20038"/>
    <cellStyle name="Normal 32 7" xfId="6583"/>
    <cellStyle name="Normal 32 7 2" xfId="7720"/>
    <cellStyle name="Normal 32 7 2 2" xfId="9363"/>
    <cellStyle name="Normal 32 7 2 2 2" xfId="21726"/>
    <cellStyle name="Normal 32 7 2 3" xfId="20589"/>
    <cellStyle name="Normal 32 7 3" xfId="8300"/>
    <cellStyle name="Normal 32 7 3 2" xfId="20935"/>
    <cellStyle name="Normal 32 7 4" xfId="19798"/>
    <cellStyle name="Normal 32 8" xfId="7263"/>
    <cellStyle name="Normal 32 8 2" xfId="8906"/>
    <cellStyle name="Normal 32 8 2 2" xfId="21384"/>
    <cellStyle name="Normal 32 8 3" xfId="20247"/>
    <cellStyle name="Normal 32 9" xfId="8109"/>
    <cellStyle name="Normal 32 9 2" xfId="20817"/>
    <cellStyle name="Normal 33" xfId="6226"/>
    <cellStyle name="Normal 33 2" xfId="6890"/>
    <cellStyle name="Normal 33 2 2" xfId="7721"/>
    <cellStyle name="Normal 33 2 2 2" xfId="9364"/>
    <cellStyle name="Normal 33 2 2 2 2" xfId="21727"/>
    <cellStyle name="Normal 33 2 2 3" xfId="20590"/>
    <cellStyle name="Normal 33 2 3" xfId="8542"/>
    <cellStyle name="Normal 33 2 3 2" xfId="21176"/>
    <cellStyle name="Normal 33 2 4" xfId="20039"/>
    <cellStyle name="Normal 33 3" xfId="6891"/>
    <cellStyle name="Normal 33 3 2" xfId="7722"/>
    <cellStyle name="Normal 33 3 2 2" xfId="9365"/>
    <cellStyle name="Normal 33 3 2 2 2" xfId="21728"/>
    <cellStyle name="Normal 33 3 2 3" xfId="20591"/>
    <cellStyle name="Normal 33 3 3" xfId="8543"/>
    <cellStyle name="Normal 33 3 3 2" xfId="21177"/>
    <cellStyle name="Normal 33 3 4" xfId="20040"/>
    <cellStyle name="Normal 33 4" xfId="6587"/>
    <cellStyle name="Normal 33 4 2" xfId="7723"/>
    <cellStyle name="Normal 33 4 2 2" xfId="9366"/>
    <cellStyle name="Normal 33 4 2 2 2" xfId="21729"/>
    <cellStyle name="Normal 33 4 2 3" xfId="20592"/>
    <cellStyle name="Normal 33 4 3" xfId="8304"/>
    <cellStyle name="Normal 33 4 3 2" xfId="20939"/>
    <cellStyle name="Normal 33 4 4" xfId="19802"/>
    <cellStyle name="Normal 33 5" xfId="7267"/>
    <cellStyle name="Normal 33 5 2" xfId="8910"/>
    <cellStyle name="Normal 33 5 2 2" xfId="21388"/>
    <cellStyle name="Normal 33 5 3" xfId="20251"/>
    <cellStyle name="Normal 33 6" xfId="8113"/>
    <cellStyle name="Normal 33 6 2" xfId="20821"/>
    <cellStyle name="Normal 33 7" xfId="19684"/>
    <cellStyle name="Normal 34" xfId="288"/>
    <cellStyle name="Normal 34 2" xfId="6661"/>
    <cellStyle name="Normal 35" xfId="289"/>
    <cellStyle name="Normal 35 2" xfId="6662"/>
    <cellStyle name="Normal 36" xfId="290"/>
    <cellStyle name="Normal 36 2" xfId="6663"/>
    <cellStyle name="Normal 37" xfId="291"/>
    <cellStyle name="Normal 37 2" xfId="6664"/>
    <cellStyle name="Normal 38" xfId="6227"/>
    <cellStyle name="Normal 38 2" xfId="6892"/>
    <cellStyle name="Normal 38 2 2" xfId="7724"/>
    <cellStyle name="Normal 38 2 2 2" xfId="9367"/>
    <cellStyle name="Normal 38 2 2 2 2" xfId="21730"/>
    <cellStyle name="Normal 38 2 2 3" xfId="20593"/>
    <cellStyle name="Normal 38 2 3" xfId="8544"/>
    <cellStyle name="Normal 38 2 3 2" xfId="21178"/>
    <cellStyle name="Normal 38 2 4" xfId="20041"/>
    <cellStyle name="Normal 38 3" xfId="6893"/>
    <cellStyle name="Normal 38 3 2" xfId="7725"/>
    <cellStyle name="Normal 38 3 2 2" xfId="9368"/>
    <cellStyle name="Normal 38 3 2 2 2" xfId="21731"/>
    <cellStyle name="Normal 38 3 2 3" xfId="20594"/>
    <cellStyle name="Normal 38 3 3" xfId="8545"/>
    <cellStyle name="Normal 38 3 3 2" xfId="21179"/>
    <cellStyle name="Normal 38 3 4" xfId="20042"/>
    <cellStyle name="Normal 38 4" xfId="6588"/>
    <cellStyle name="Normal 38 4 2" xfId="7726"/>
    <cellStyle name="Normal 38 4 2 2" xfId="9369"/>
    <cellStyle name="Normal 38 4 2 2 2" xfId="21732"/>
    <cellStyle name="Normal 38 4 2 3" xfId="20595"/>
    <cellStyle name="Normal 38 4 3" xfId="8305"/>
    <cellStyle name="Normal 38 4 3 2" xfId="20940"/>
    <cellStyle name="Normal 38 4 4" xfId="19803"/>
    <cellStyle name="Normal 38 5" xfId="7268"/>
    <cellStyle name="Normal 38 5 2" xfId="8911"/>
    <cellStyle name="Normal 38 5 2 2" xfId="21389"/>
    <cellStyle name="Normal 38 5 3" xfId="20252"/>
    <cellStyle name="Normal 38 6" xfId="8114"/>
    <cellStyle name="Normal 38 6 2" xfId="20822"/>
    <cellStyle name="Normal 38 7" xfId="19685"/>
    <cellStyle name="Normal 39" xfId="6228"/>
    <cellStyle name="Normal 39 2" xfId="6894"/>
    <cellStyle name="Normal 39 2 2" xfId="7727"/>
    <cellStyle name="Normal 39 2 2 2" xfId="9370"/>
    <cellStyle name="Normal 39 2 2 2 2" xfId="21733"/>
    <cellStyle name="Normal 39 2 2 3" xfId="20596"/>
    <cellStyle name="Normal 39 2 3" xfId="8546"/>
    <cellStyle name="Normal 39 2 3 2" xfId="21180"/>
    <cellStyle name="Normal 39 2 4" xfId="20043"/>
    <cellStyle name="Normal 39 3" xfId="6895"/>
    <cellStyle name="Normal 39 3 2" xfId="7728"/>
    <cellStyle name="Normal 39 3 2 2" xfId="9371"/>
    <cellStyle name="Normal 39 3 2 2 2" xfId="21734"/>
    <cellStyle name="Normal 39 3 2 3" xfId="20597"/>
    <cellStyle name="Normal 39 3 3" xfId="8547"/>
    <cellStyle name="Normal 39 3 3 2" xfId="21181"/>
    <cellStyle name="Normal 39 3 4" xfId="20044"/>
    <cellStyle name="Normal 39 4" xfId="6589"/>
    <cellStyle name="Normal 39 4 2" xfId="7729"/>
    <cellStyle name="Normal 39 4 2 2" xfId="9372"/>
    <cellStyle name="Normal 39 4 2 2 2" xfId="21735"/>
    <cellStyle name="Normal 39 4 2 3" xfId="20598"/>
    <cellStyle name="Normal 39 4 3" xfId="8306"/>
    <cellStyle name="Normal 39 4 3 2" xfId="20941"/>
    <cellStyle name="Normal 39 4 4" xfId="19804"/>
    <cellStyle name="Normal 39 5" xfId="7269"/>
    <cellStyle name="Normal 39 5 2" xfId="8912"/>
    <cellStyle name="Normal 39 5 2 2" xfId="21390"/>
    <cellStyle name="Normal 39 5 3" xfId="20253"/>
    <cellStyle name="Normal 39 6" xfId="8115"/>
    <cellStyle name="Normal 39 6 2" xfId="20823"/>
    <cellStyle name="Normal 39 7" xfId="19686"/>
    <cellStyle name="Normal 4" xfId="12"/>
    <cellStyle name="Normal 4 10" xfId="6229"/>
    <cellStyle name="Normal 4 11" xfId="6230"/>
    <cellStyle name="Normal 4 12" xfId="6231"/>
    <cellStyle name="Normal 4 13" xfId="6232"/>
    <cellStyle name="Normal 4 14" xfId="6233"/>
    <cellStyle name="Normal 4 15" xfId="6234"/>
    <cellStyle name="Normal 4 16" xfId="6235"/>
    <cellStyle name="Normal 4 17" xfId="6236"/>
    <cellStyle name="Normal 4 18" xfId="6237"/>
    <cellStyle name="Normal 4 18 10" xfId="6238"/>
    <cellStyle name="Normal 4 18 11" xfId="6239"/>
    <cellStyle name="Normal 4 18 12" xfId="6240"/>
    <cellStyle name="Normal 4 18 13" xfId="6241"/>
    <cellStyle name="Normal 4 18 14" xfId="6242"/>
    <cellStyle name="Normal 4 18 15" xfId="6243"/>
    <cellStyle name="Normal 4 18 16" xfId="6244"/>
    <cellStyle name="Normal 4 18 17" xfId="6245"/>
    <cellStyle name="Normal 4 18 18" xfId="6246"/>
    <cellStyle name="Normal 4 18 19" xfId="6247"/>
    <cellStyle name="Normal 4 18 2" xfId="6248"/>
    <cellStyle name="Normal 4 18 20" xfId="6249"/>
    <cellStyle name="Normal 4 18 3" xfId="6250"/>
    <cellStyle name="Normal 4 18 4" xfId="6251"/>
    <cellStyle name="Normal 4 18 5" xfId="6252"/>
    <cellStyle name="Normal 4 18 6" xfId="6253"/>
    <cellStyle name="Normal 4 18 7" xfId="6254"/>
    <cellStyle name="Normal 4 18 8" xfId="6255"/>
    <cellStyle name="Normal 4 18 9" xfId="6256"/>
    <cellStyle name="Normal 4 19" xfId="6257"/>
    <cellStyle name="Normal 4 2" xfId="280"/>
    <cellStyle name="Normal 4 2 2" xfId="6611"/>
    <cellStyle name="Normal 4 2 3" xfId="6590"/>
    <cellStyle name="Normal 4 2 3 2" xfId="7730"/>
    <cellStyle name="Normal 4 2 3 2 2" xfId="9373"/>
    <cellStyle name="Normal 4 2 3 2 2 2" xfId="21736"/>
    <cellStyle name="Normal 4 2 3 2 3" xfId="20599"/>
    <cellStyle name="Normal 4 2 3 3" xfId="8307"/>
    <cellStyle name="Normal 4 2 3 3 2" xfId="20942"/>
    <cellStyle name="Normal 4 2 3 4" xfId="19805"/>
    <cellStyle name="Normal 4 2 4" xfId="7270"/>
    <cellStyle name="Normal 4 2 4 2" xfId="8913"/>
    <cellStyle name="Normal 4 2 4 2 2" xfId="21391"/>
    <cellStyle name="Normal 4 2 4 3" xfId="20254"/>
    <cellStyle name="Normal 4 2 5" xfId="7923"/>
    <cellStyle name="Normal 4 2 5 2" xfId="20715"/>
    <cellStyle name="Normal 4 2 6" xfId="19577"/>
    <cellStyle name="Normal 4 20" xfId="6258"/>
    <cellStyle name="Normal 4 21" xfId="6259"/>
    <cellStyle name="Normal 4 22" xfId="6260"/>
    <cellStyle name="Normal 4 23" xfId="6261"/>
    <cellStyle name="Normal 4 24" xfId="6262"/>
    <cellStyle name="Normal 4 25" xfId="6263"/>
    <cellStyle name="Normal 4 26" xfId="6896"/>
    <cellStyle name="Normal 4 27" xfId="7119"/>
    <cellStyle name="Normal 4 27 2" xfId="8762"/>
    <cellStyle name="Normal 4 27 2 2" xfId="21281"/>
    <cellStyle name="Normal 4 27 3" xfId="20144"/>
    <cellStyle name="Normal 4 28" xfId="277"/>
    <cellStyle name="Normal 4 28 2" xfId="30541"/>
    <cellStyle name="Normal 4 29" xfId="19569"/>
    <cellStyle name="Normal 4 3" xfId="6264"/>
    <cellStyle name="Normal 4 3 2" xfId="6265"/>
    <cellStyle name="Normal 4 3 3" xfId="6612"/>
    <cellStyle name="Normal 4 3 3 2" xfId="30719"/>
    <cellStyle name="Normal 4 3 4" xfId="30642"/>
    <cellStyle name="Normal 4 3_1_solis_MK Nr 595 " xfId="6266"/>
    <cellStyle name="Normal 4 30" xfId="267"/>
    <cellStyle name="Normal 4 31" xfId="147"/>
    <cellStyle name="Normal 4 4" xfId="6267"/>
    <cellStyle name="Normal 4 5" xfId="6268"/>
    <cellStyle name="Normal 4 6" xfId="6269"/>
    <cellStyle name="Normal 4 7" xfId="6270"/>
    <cellStyle name="Normal 4 8" xfId="6271"/>
    <cellStyle name="Normal 4 9" xfId="6272"/>
    <cellStyle name="Normal 40" xfId="292"/>
    <cellStyle name="Normal 40 2" xfId="6665"/>
    <cellStyle name="Normal 41" xfId="6273"/>
    <cellStyle name="Normal 41 2" xfId="6613"/>
    <cellStyle name="Normal 41 3" xfId="6666"/>
    <cellStyle name="Normal 41 3 2" xfId="6897"/>
    <cellStyle name="Normal 41 3 2 2" xfId="7731"/>
    <cellStyle name="Normal 41 3 2 2 2" xfId="9374"/>
    <cellStyle name="Normal 41 3 2 2 2 2" xfId="21737"/>
    <cellStyle name="Normal 41 3 2 2 3" xfId="20600"/>
    <cellStyle name="Normal 41 3 2 3" xfId="8548"/>
    <cellStyle name="Normal 41 3 2 3 2" xfId="21182"/>
    <cellStyle name="Normal 41 3 2 4" xfId="20045"/>
    <cellStyle name="Normal 41 3 3" xfId="7363"/>
    <cellStyle name="Normal 41 3 3 2" xfId="9006"/>
    <cellStyle name="Normal 41 3 3 2 2" xfId="21411"/>
    <cellStyle name="Normal 41 3 3 3" xfId="20274"/>
    <cellStyle name="Normal 41 3 4" xfId="8331"/>
    <cellStyle name="Normal 41 3 4 2" xfId="20966"/>
    <cellStyle name="Normal 41 3 5" xfId="19829"/>
    <cellStyle name="Normal 41 4" xfId="6898"/>
    <cellStyle name="Normal 41 4 2" xfId="7732"/>
    <cellStyle name="Normal 41 4 2 2" xfId="9375"/>
    <cellStyle name="Normal 41 4 2 2 2" xfId="21738"/>
    <cellStyle name="Normal 41 4 2 3" xfId="20601"/>
    <cellStyle name="Normal 41 4 3" xfId="8549"/>
    <cellStyle name="Normal 41 4 3 2" xfId="21183"/>
    <cellStyle name="Normal 41 4 4" xfId="20046"/>
    <cellStyle name="Normal 42" xfId="6482"/>
    <cellStyle name="Normal 42 2" xfId="6899"/>
    <cellStyle name="Normal 42 2 2" xfId="7734"/>
    <cellStyle name="Normal 42 2 2 2" xfId="9377"/>
    <cellStyle name="Normal 42 2 2 2 2" xfId="21740"/>
    <cellStyle name="Normal 42 2 2 3" xfId="20603"/>
    <cellStyle name="Normal 42 2 3" xfId="8550"/>
    <cellStyle name="Normal 42 2 3 2" xfId="21184"/>
    <cellStyle name="Normal 42 2 4" xfId="20047"/>
    <cellStyle name="Normal 42 3" xfId="6674"/>
    <cellStyle name="Normal 42 4" xfId="6591"/>
    <cellStyle name="Normal 42 4 2" xfId="7735"/>
    <cellStyle name="Normal 42 4 2 2" xfId="9378"/>
    <cellStyle name="Normal 42 4 2 2 2" xfId="21741"/>
    <cellStyle name="Normal 42 4 2 3" xfId="20604"/>
    <cellStyle name="Normal 42 4 3" xfId="8308"/>
    <cellStyle name="Normal 42 4 3 2" xfId="20943"/>
    <cellStyle name="Normal 42 4 4" xfId="19806"/>
    <cellStyle name="Normal 42 5" xfId="7733"/>
    <cellStyle name="Normal 42 5 2" xfId="9376"/>
    <cellStyle name="Normal 42 5 2 2" xfId="21739"/>
    <cellStyle name="Normal 42 5 3" xfId="20602"/>
    <cellStyle name="Normal 42 6" xfId="8200"/>
    <cellStyle name="Normal 42 6 2" xfId="20835"/>
    <cellStyle name="Normal 42 7" xfId="19698"/>
    <cellStyle name="Normal 43" xfId="293"/>
    <cellStyle name="Normal 43 2" xfId="6667"/>
    <cellStyle name="Normal 44" xfId="294"/>
    <cellStyle name="Normal 44 2" xfId="6668"/>
    <cellStyle name="Normal 45" xfId="6274"/>
    <cellStyle name="Normal 45 10" xfId="6900"/>
    <cellStyle name="Normal 45 10 2" xfId="7736"/>
    <cellStyle name="Normal 45 10 2 2" xfId="9379"/>
    <cellStyle name="Normal 45 10 2 2 2" xfId="21742"/>
    <cellStyle name="Normal 45 10 2 3" xfId="20605"/>
    <cellStyle name="Normal 45 10 3" xfId="8551"/>
    <cellStyle name="Normal 45 10 3 2" xfId="21185"/>
    <cellStyle name="Normal 45 10 4" xfId="20048"/>
    <cellStyle name="Normal 45 11" xfId="6901"/>
    <cellStyle name="Normal 45 11 2" xfId="7737"/>
    <cellStyle name="Normal 45 11 2 2" xfId="9380"/>
    <cellStyle name="Normal 45 11 2 2 2" xfId="21743"/>
    <cellStyle name="Normal 45 11 2 3" xfId="20606"/>
    <cellStyle name="Normal 45 11 3" xfId="8552"/>
    <cellStyle name="Normal 45 11 3 2" xfId="21186"/>
    <cellStyle name="Normal 45 11 4" xfId="20049"/>
    <cellStyle name="Normal 45 12" xfId="6902"/>
    <cellStyle name="Normal 45 12 2" xfId="7738"/>
    <cellStyle name="Normal 45 12 2 2" xfId="9381"/>
    <cellStyle name="Normal 45 12 2 2 2" xfId="21744"/>
    <cellStyle name="Normal 45 12 2 3" xfId="20607"/>
    <cellStyle name="Normal 45 12 3" xfId="8553"/>
    <cellStyle name="Normal 45 12 3 2" xfId="21187"/>
    <cellStyle name="Normal 45 12 4" xfId="20050"/>
    <cellStyle name="Normal 45 2" xfId="6275"/>
    <cellStyle name="Normal 45 2 2" xfId="6903"/>
    <cellStyle name="Normal 45 2 2 2" xfId="7739"/>
    <cellStyle name="Normal 45 2 2 2 2" xfId="9382"/>
    <cellStyle name="Normal 45 2 2 2 2 2" xfId="21745"/>
    <cellStyle name="Normal 45 2 2 2 3" xfId="20608"/>
    <cellStyle name="Normal 45 2 2 3" xfId="8554"/>
    <cellStyle name="Normal 45 2 2 3 2" xfId="21188"/>
    <cellStyle name="Normal 45 2 2 4" xfId="20051"/>
    <cellStyle name="Normal 45 2 3" xfId="6904"/>
    <cellStyle name="Normal 45 2 3 2" xfId="7740"/>
    <cellStyle name="Normal 45 2 3 2 2" xfId="9383"/>
    <cellStyle name="Normal 45 2 3 2 2 2" xfId="21746"/>
    <cellStyle name="Normal 45 2 3 2 3" xfId="20609"/>
    <cellStyle name="Normal 45 2 3 3" xfId="8555"/>
    <cellStyle name="Normal 45 2 3 3 2" xfId="21189"/>
    <cellStyle name="Normal 45 2 3 4" xfId="20052"/>
    <cellStyle name="Normal 45 2 4" xfId="6592"/>
    <cellStyle name="Normal 45 2 4 2" xfId="7741"/>
    <cellStyle name="Normal 45 2 4 2 2" xfId="9384"/>
    <cellStyle name="Normal 45 2 4 2 2 2" xfId="21747"/>
    <cellStyle name="Normal 45 2 4 2 3" xfId="20610"/>
    <cellStyle name="Normal 45 2 4 3" xfId="8309"/>
    <cellStyle name="Normal 45 2 4 3 2" xfId="20944"/>
    <cellStyle name="Normal 45 2 4 4" xfId="19807"/>
    <cellStyle name="Normal 45 2 5" xfId="7271"/>
    <cellStyle name="Normal 45 2 5 2" xfId="8914"/>
    <cellStyle name="Normal 45 2 5 2 2" xfId="21392"/>
    <cellStyle name="Normal 45 2 5 3" xfId="20255"/>
    <cellStyle name="Normal 45 2 6" xfId="8116"/>
    <cellStyle name="Normal 45 2 6 2" xfId="20824"/>
    <cellStyle name="Normal 45 2 7" xfId="19687"/>
    <cellStyle name="Normal 45 3" xfId="6276"/>
    <cellStyle name="Normal 45 3 2" xfId="6905"/>
    <cellStyle name="Normal 45 3 2 2" xfId="7742"/>
    <cellStyle name="Normal 45 3 2 2 2" xfId="9385"/>
    <cellStyle name="Normal 45 3 2 2 2 2" xfId="21748"/>
    <cellStyle name="Normal 45 3 2 2 3" xfId="20611"/>
    <cellStyle name="Normal 45 3 2 3" xfId="8556"/>
    <cellStyle name="Normal 45 3 2 3 2" xfId="21190"/>
    <cellStyle name="Normal 45 3 2 4" xfId="20053"/>
    <cellStyle name="Normal 45 3 3" xfId="6906"/>
    <cellStyle name="Normal 45 3 3 2" xfId="7743"/>
    <cellStyle name="Normal 45 3 3 2 2" xfId="9386"/>
    <cellStyle name="Normal 45 3 3 2 2 2" xfId="21749"/>
    <cellStyle name="Normal 45 3 3 2 3" xfId="20612"/>
    <cellStyle name="Normal 45 3 3 3" xfId="8557"/>
    <cellStyle name="Normal 45 3 3 3 2" xfId="21191"/>
    <cellStyle name="Normal 45 3 3 4" xfId="20054"/>
    <cellStyle name="Normal 45 3 4" xfId="6593"/>
    <cellStyle name="Normal 45 3 4 2" xfId="7744"/>
    <cellStyle name="Normal 45 3 4 2 2" xfId="9387"/>
    <cellStyle name="Normal 45 3 4 2 2 2" xfId="21750"/>
    <cellStyle name="Normal 45 3 4 2 3" xfId="20613"/>
    <cellStyle name="Normal 45 3 4 3" xfId="8310"/>
    <cellStyle name="Normal 45 3 4 3 2" xfId="20945"/>
    <cellStyle name="Normal 45 3 4 4" xfId="19808"/>
    <cellStyle name="Normal 45 3 5" xfId="7272"/>
    <cellStyle name="Normal 45 3 5 2" xfId="8915"/>
    <cellStyle name="Normal 45 3 5 2 2" xfId="21393"/>
    <cellStyle name="Normal 45 3 5 3" xfId="20256"/>
    <cellStyle name="Normal 45 3 6" xfId="8117"/>
    <cellStyle name="Normal 45 3 6 2" xfId="20825"/>
    <cellStyle name="Normal 45 3 7" xfId="19688"/>
    <cellStyle name="Normal 45 4" xfId="6277"/>
    <cellStyle name="Normal 45 4 2" xfId="6907"/>
    <cellStyle name="Normal 45 4 2 2" xfId="7745"/>
    <cellStyle name="Normal 45 4 2 2 2" xfId="9388"/>
    <cellStyle name="Normal 45 4 2 2 2 2" xfId="21751"/>
    <cellStyle name="Normal 45 4 2 2 3" xfId="20614"/>
    <cellStyle name="Normal 45 4 2 3" xfId="8558"/>
    <cellStyle name="Normal 45 4 2 3 2" xfId="21192"/>
    <cellStyle name="Normal 45 4 2 4" xfId="20055"/>
    <cellStyle name="Normal 45 4 3" xfId="6908"/>
    <cellStyle name="Normal 45 4 3 2" xfId="7746"/>
    <cellStyle name="Normal 45 4 3 2 2" xfId="9389"/>
    <cellStyle name="Normal 45 4 3 2 2 2" xfId="21752"/>
    <cellStyle name="Normal 45 4 3 2 3" xfId="20615"/>
    <cellStyle name="Normal 45 4 3 3" xfId="8559"/>
    <cellStyle name="Normal 45 4 3 3 2" xfId="21193"/>
    <cellStyle name="Normal 45 4 3 4" xfId="20056"/>
    <cellStyle name="Normal 45 4 4" xfId="6594"/>
    <cellStyle name="Normal 45 4 4 2" xfId="7747"/>
    <cellStyle name="Normal 45 4 4 2 2" xfId="9390"/>
    <cellStyle name="Normal 45 4 4 2 2 2" xfId="21753"/>
    <cellStyle name="Normal 45 4 4 2 3" xfId="20616"/>
    <cellStyle name="Normal 45 4 4 3" xfId="8311"/>
    <cellStyle name="Normal 45 4 4 3 2" xfId="20946"/>
    <cellStyle name="Normal 45 4 4 4" xfId="19809"/>
    <cellStyle name="Normal 45 4 5" xfId="7273"/>
    <cellStyle name="Normal 45 4 5 2" xfId="8916"/>
    <cellStyle name="Normal 45 4 5 2 2" xfId="21394"/>
    <cellStyle name="Normal 45 4 5 3" xfId="20257"/>
    <cellStyle name="Normal 45 4 6" xfId="8118"/>
    <cellStyle name="Normal 45 4 6 2" xfId="20826"/>
    <cellStyle name="Normal 45 4 7" xfId="19689"/>
    <cellStyle name="Normal 45 5" xfId="6909"/>
    <cellStyle name="Normal 45 5 2" xfId="6910"/>
    <cellStyle name="Normal 45 5 2 2" xfId="7749"/>
    <cellStyle name="Normal 45 5 2 2 2" xfId="9392"/>
    <cellStyle name="Normal 45 5 2 2 2 2" xfId="21755"/>
    <cellStyle name="Normal 45 5 2 2 3" xfId="20618"/>
    <cellStyle name="Normal 45 5 2 3" xfId="8561"/>
    <cellStyle name="Normal 45 5 2 3 2" xfId="21195"/>
    <cellStyle name="Normal 45 5 2 4" xfId="20058"/>
    <cellStyle name="Normal 45 5 3" xfId="6911"/>
    <cellStyle name="Normal 45 5 3 2" xfId="7750"/>
    <cellStyle name="Normal 45 5 3 2 2" xfId="9393"/>
    <cellStyle name="Normal 45 5 3 2 2 2" xfId="21756"/>
    <cellStyle name="Normal 45 5 3 2 3" xfId="20619"/>
    <cellStyle name="Normal 45 5 3 3" xfId="8562"/>
    <cellStyle name="Normal 45 5 3 3 2" xfId="21196"/>
    <cellStyle name="Normal 45 5 3 4" xfId="20059"/>
    <cellStyle name="Normal 45 5 4" xfId="6912"/>
    <cellStyle name="Normal 45 5 4 2" xfId="7751"/>
    <cellStyle name="Normal 45 5 4 2 2" xfId="9394"/>
    <cellStyle name="Normal 45 5 4 2 2 2" xfId="21757"/>
    <cellStyle name="Normal 45 5 4 2 3" xfId="20620"/>
    <cellStyle name="Normal 45 5 4 3" xfId="8563"/>
    <cellStyle name="Normal 45 5 4 3 2" xfId="21197"/>
    <cellStyle name="Normal 45 5 4 4" xfId="20060"/>
    <cellStyle name="Normal 45 5 5" xfId="7748"/>
    <cellStyle name="Normal 45 5 5 2" xfId="9391"/>
    <cellStyle name="Normal 45 5 5 2 2" xfId="21754"/>
    <cellStyle name="Normal 45 5 5 3" xfId="20617"/>
    <cellStyle name="Normal 45 5 6" xfId="8560"/>
    <cellStyle name="Normal 45 5 6 2" xfId="21194"/>
    <cellStyle name="Normal 45 5 7" xfId="20057"/>
    <cellStyle name="Normal 45 6" xfId="6913"/>
    <cellStyle name="Normal 45 6 2" xfId="7752"/>
    <cellStyle name="Normal 45 6 2 2" xfId="9395"/>
    <cellStyle name="Normal 45 6 2 2 2" xfId="21758"/>
    <cellStyle name="Normal 45 6 2 3" xfId="20621"/>
    <cellStyle name="Normal 45 6 3" xfId="8564"/>
    <cellStyle name="Normal 45 6 3 2" xfId="21198"/>
    <cellStyle name="Normal 45 6 4" xfId="20061"/>
    <cellStyle name="Normal 45 7" xfId="6914"/>
    <cellStyle name="Normal 45 7 2" xfId="7753"/>
    <cellStyle name="Normal 45 7 2 2" xfId="9396"/>
    <cellStyle name="Normal 45 7 2 2 2" xfId="21759"/>
    <cellStyle name="Normal 45 7 2 3" xfId="20622"/>
    <cellStyle name="Normal 45 7 3" xfId="8565"/>
    <cellStyle name="Normal 45 7 3 2" xfId="21199"/>
    <cellStyle name="Normal 45 7 4" xfId="20062"/>
    <cellStyle name="Normal 45 8" xfId="6915"/>
    <cellStyle name="Normal 45 8 2" xfId="7754"/>
    <cellStyle name="Normal 45 8 2 2" xfId="9397"/>
    <cellStyle name="Normal 45 8 2 2 2" xfId="21760"/>
    <cellStyle name="Normal 45 8 2 3" xfId="20623"/>
    <cellStyle name="Normal 45 8 3" xfId="8566"/>
    <cellStyle name="Normal 45 8 3 2" xfId="21200"/>
    <cellStyle name="Normal 45 8 4" xfId="20063"/>
    <cellStyle name="Normal 45 9" xfId="6916"/>
    <cellStyle name="Normal 46" xfId="6917"/>
    <cellStyle name="Normal 46 2" xfId="6918"/>
    <cellStyle name="Normal 46 2 2" xfId="7756"/>
    <cellStyle name="Normal 46 2 2 2" xfId="9399"/>
    <cellStyle name="Normal 46 2 2 2 2" xfId="21762"/>
    <cellStyle name="Normal 46 2 2 3" xfId="20625"/>
    <cellStyle name="Normal 46 2 3" xfId="8568"/>
    <cellStyle name="Normal 46 2 3 2" xfId="21202"/>
    <cellStyle name="Normal 46 2 4" xfId="20065"/>
    <cellStyle name="Normal 46 3" xfId="7755"/>
    <cellStyle name="Normal 46 3 2" xfId="9398"/>
    <cellStyle name="Normal 46 3 2 2" xfId="21761"/>
    <cellStyle name="Normal 46 3 3" xfId="20624"/>
    <cellStyle name="Normal 46 4" xfId="8567"/>
    <cellStyle name="Normal 46 4 2" xfId="21201"/>
    <cellStyle name="Normal 46 5" xfId="20064"/>
    <cellStyle name="Normal 47" xfId="6919"/>
    <cellStyle name="Normal 47 2" xfId="6920"/>
    <cellStyle name="Normal 47 2 2" xfId="7758"/>
    <cellStyle name="Normal 47 2 2 2" xfId="9401"/>
    <cellStyle name="Normal 47 2 2 2 2" xfId="21764"/>
    <cellStyle name="Normal 47 2 2 3" xfId="20627"/>
    <cellStyle name="Normal 47 2 3" xfId="8570"/>
    <cellStyle name="Normal 47 2 3 2" xfId="21204"/>
    <cellStyle name="Normal 47 2 4" xfId="20067"/>
    <cellStyle name="Normal 47 3" xfId="6921"/>
    <cellStyle name="Normal 47 3 2" xfId="7759"/>
    <cellStyle name="Normal 47 3 2 2" xfId="9402"/>
    <cellStyle name="Normal 47 3 2 2 2" xfId="21765"/>
    <cellStyle name="Normal 47 3 2 3" xfId="20628"/>
    <cellStyle name="Normal 47 3 3" xfId="8571"/>
    <cellStyle name="Normal 47 3 3 2" xfId="21205"/>
    <cellStyle name="Normal 47 3 4" xfId="20068"/>
    <cellStyle name="Normal 47 4" xfId="6922"/>
    <cellStyle name="Normal 47 4 2" xfId="7760"/>
    <cellStyle name="Normal 47 4 2 2" xfId="9403"/>
    <cellStyle name="Normal 47 4 2 2 2" xfId="21766"/>
    <cellStyle name="Normal 47 4 2 3" xfId="20629"/>
    <cellStyle name="Normal 47 4 3" xfId="8572"/>
    <cellStyle name="Normal 47 4 3 2" xfId="21206"/>
    <cellStyle name="Normal 47 4 4" xfId="20069"/>
    <cellStyle name="Normal 47 5" xfId="6923"/>
    <cellStyle name="Normal 47 5 2" xfId="7761"/>
    <cellStyle name="Normal 47 5 2 2" xfId="9404"/>
    <cellStyle name="Normal 47 5 2 2 2" xfId="21767"/>
    <cellStyle name="Normal 47 5 2 3" xfId="20630"/>
    <cellStyle name="Normal 47 5 3" xfId="8573"/>
    <cellStyle name="Normal 47 5 3 2" xfId="21207"/>
    <cellStyle name="Normal 47 5 4" xfId="20070"/>
    <cellStyle name="Normal 47 6" xfId="6924"/>
    <cellStyle name="Normal 47 6 2" xfId="7762"/>
    <cellStyle name="Normal 47 6 2 2" xfId="9405"/>
    <cellStyle name="Normal 47 6 2 2 2" xfId="21768"/>
    <cellStyle name="Normal 47 6 2 3" xfId="20631"/>
    <cellStyle name="Normal 47 6 3" xfId="8574"/>
    <cellStyle name="Normal 47 6 3 2" xfId="21208"/>
    <cellStyle name="Normal 47 6 4" xfId="20071"/>
    <cellStyle name="Normal 47 7" xfId="7757"/>
    <cellStyle name="Normal 47 7 2" xfId="9400"/>
    <cellStyle name="Normal 47 7 2 2" xfId="21763"/>
    <cellStyle name="Normal 47 7 3" xfId="20626"/>
    <cellStyle name="Normal 47 8" xfId="8569"/>
    <cellStyle name="Normal 47 8 2" xfId="21203"/>
    <cellStyle name="Normal 47 9" xfId="20066"/>
    <cellStyle name="Normal 48" xfId="6925"/>
    <cellStyle name="Normal 48 2" xfId="6926"/>
    <cellStyle name="Normal 48 2 2" xfId="7764"/>
    <cellStyle name="Normal 48 2 2 2" xfId="9407"/>
    <cellStyle name="Normal 48 2 2 2 2" xfId="21770"/>
    <cellStyle name="Normal 48 2 2 3" xfId="20633"/>
    <cellStyle name="Normal 48 2 3" xfId="8576"/>
    <cellStyle name="Normal 48 2 3 2" xfId="21210"/>
    <cellStyle name="Normal 48 2 4" xfId="20073"/>
    <cellStyle name="Normal 48 3" xfId="6927"/>
    <cellStyle name="Normal 48 3 2" xfId="7765"/>
    <cellStyle name="Normal 48 3 2 2" xfId="9408"/>
    <cellStyle name="Normal 48 3 2 2 2" xfId="21771"/>
    <cellStyle name="Normal 48 3 2 3" xfId="20634"/>
    <cellStyle name="Normal 48 3 3" xfId="8577"/>
    <cellStyle name="Normal 48 3 3 2" xfId="21211"/>
    <cellStyle name="Normal 48 3 4" xfId="20074"/>
    <cellStyle name="Normal 48 4" xfId="6928"/>
    <cellStyle name="Normal 48 4 2" xfId="7766"/>
    <cellStyle name="Normal 48 4 2 2" xfId="9409"/>
    <cellStyle name="Normal 48 4 2 2 2" xfId="21772"/>
    <cellStyle name="Normal 48 4 2 3" xfId="20635"/>
    <cellStyle name="Normal 48 4 3" xfId="8578"/>
    <cellStyle name="Normal 48 4 3 2" xfId="21212"/>
    <cellStyle name="Normal 48 4 4" xfId="20075"/>
    <cellStyle name="Normal 48 5" xfId="6929"/>
    <cellStyle name="Normal 48 5 2" xfId="7767"/>
    <cellStyle name="Normal 48 5 2 2" xfId="9410"/>
    <cellStyle name="Normal 48 5 2 2 2" xfId="21773"/>
    <cellStyle name="Normal 48 5 2 3" xfId="20636"/>
    <cellStyle name="Normal 48 5 3" xfId="8579"/>
    <cellStyle name="Normal 48 5 3 2" xfId="21213"/>
    <cellStyle name="Normal 48 5 4" xfId="20076"/>
    <cellStyle name="Normal 48 6" xfId="7763"/>
    <cellStyle name="Normal 48 6 2" xfId="9406"/>
    <cellStyle name="Normal 48 6 2 2" xfId="21769"/>
    <cellStyle name="Normal 48 6 3" xfId="20632"/>
    <cellStyle name="Normal 48 7" xfId="8575"/>
    <cellStyle name="Normal 48 7 2" xfId="21209"/>
    <cellStyle name="Normal 48 8" xfId="20072"/>
    <cellStyle name="Normal 49" xfId="6930"/>
    <cellStyle name="Normal 49 2" xfId="6931"/>
    <cellStyle name="Normal 49 2 2" xfId="7769"/>
    <cellStyle name="Normal 49 2 2 2" xfId="9412"/>
    <cellStyle name="Normal 49 2 2 2 2" xfId="21775"/>
    <cellStyle name="Normal 49 2 2 3" xfId="20638"/>
    <cellStyle name="Normal 49 2 3" xfId="8581"/>
    <cellStyle name="Normal 49 2 3 2" xfId="21215"/>
    <cellStyle name="Normal 49 2 4" xfId="20078"/>
    <cellStyle name="Normal 49 3" xfId="6932"/>
    <cellStyle name="Normal 49 3 2" xfId="7770"/>
    <cellStyle name="Normal 49 3 2 2" xfId="9413"/>
    <cellStyle name="Normal 49 3 2 2 2" xfId="21776"/>
    <cellStyle name="Normal 49 3 2 3" xfId="20639"/>
    <cellStyle name="Normal 49 3 3" xfId="8582"/>
    <cellStyle name="Normal 49 3 3 2" xfId="21216"/>
    <cellStyle name="Normal 49 3 4" xfId="20079"/>
    <cellStyle name="Normal 49 4" xfId="7768"/>
    <cellStyle name="Normal 49 4 2" xfId="9411"/>
    <cellStyle name="Normal 49 4 2 2" xfId="21774"/>
    <cellStyle name="Normal 49 4 3" xfId="20637"/>
    <cellStyle name="Normal 49 5" xfId="8580"/>
    <cellStyle name="Normal 49 5 2" xfId="21214"/>
    <cellStyle name="Normal 49 6" xfId="20077"/>
    <cellStyle name="Normal 5" xfId="253"/>
    <cellStyle name="Normal 5 10" xfId="6278"/>
    <cellStyle name="Normal 5 11" xfId="6279"/>
    <cellStyle name="Normal 5 12" xfId="6280"/>
    <cellStyle name="Normal 5 13" xfId="6281"/>
    <cellStyle name="Normal 5 14" xfId="6282"/>
    <cellStyle name="Normal 5 15" xfId="6283"/>
    <cellStyle name="Normal 5 16" xfId="6284"/>
    <cellStyle name="Normal 5 17" xfId="6285"/>
    <cellStyle name="Normal 5 18" xfId="6286"/>
    <cellStyle name="Normal 5 19" xfId="6287"/>
    <cellStyle name="Normal 5 2" xfId="275"/>
    <cellStyle name="Normal 5 2 2" xfId="6288"/>
    <cellStyle name="Normal 5 2 3" xfId="6933"/>
    <cellStyle name="Normal 5 2 3 2" xfId="7771"/>
    <cellStyle name="Normal 5 2 3 2 2" xfId="9414"/>
    <cellStyle name="Normal 5 2 3 2 2 2" xfId="21777"/>
    <cellStyle name="Normal 5 2 3 2 3" xfId="20640"/>
    <cellStyle name="Normal 5 2 3 3" xfId="8583"/>
    <cellStyle name="Normal 5 2 3 3 2" xfId="21217"/>
    <cellStyle name="Normal 5 2 3 4" xfId="20080"/>
    <cellStyle name="Normal 5 2 4" xfId="6934"/>
    <cellStyle name="Normal 5 2 4 2" xfId="7772"/>
    <cellStyle name="Normal 5 2 4 2 2" xfId="9415"/>
    <cellStyle name="Normal 5 2 4 2 2 2" xfId="21778"/>
    <cellStyle name="Normal 5 2 4 2 3" xfId="20641"/>
    <cellStyle name="Normal 5 2 4 3" xfId="8584"/>
    <cellStyle name="Normal 5 2 4 3 2" xfId="21218"/>
    <cellStyle name="Normal 5 2 4 4" xfId="20081"/>
    <cellStyle name="Normal 5 2 5" xfId="6595"/>
    <cellStyle name="Normal 5 2 5 2" xfId="7773"/>
    <cellStyle name="Normal 5 2 5 2 2" xfId="9416"/>
    <cellStyle name="Normal 5 2 5 2 2 2" xfId="21779"/>
    <cellStyle name="Normal 5 2 5 2 3" xfId="20642"/>
    <cellStyle name="Normal 5 2 5 3" xfId="8312"/>
    <cellStyle name="Normal 5 2 5 3 2" xfId="20947"/>
    <cellStyle name="Normal 5 2 5 4" xfId="19810"/>
    <cellStyle name="Normal 5 2 6" xfId="7274"/>
    <cellStyle name="Normal 5 2 6 2" xfId="8917"/>
    <cellStyle name="Normal 5 2 6 2 2" xfId="21395"/>
    <cellStyle name="Normal 5 2 6 3" xfId="20258"/>
    <cellStyle name="Normal 5 2 7" xfId="7921"/>
    <cellStyle name="Normal 5 2 7 2" xfId="20713"/>
    <cellStyle name="Normal 5 2 8" xfId="19573"/>
    <cellStyle name="Normal 5 2_1_solis_MK Nr 595 " xfId="6289"/>
    <cellStyle name="Normal 5 20" xfId="6290"/>
    <cellStyle name="Normal 5 21" xfId="6291"/>
    <cellStyle name="Normal 5 22" xfId="6292"/>
    <cellStyle name="Normal 5 23" xfId="6293"/>
    <cellStyle name="Normal 5 24" xfId="6294"/>
    <cellStyle name="Normal 5 25" xfId="6295"/>
    <cellStyle name="Normal 5 26" xfId="6296"/>
    <cellStyle name="Normal 5 27" xfId="6297"/>
    <cellStyle name="Normal 5 28" xfId="6298"/>
    <cellStyle name="Normal 5 29" xfId="6299"/>
    <cellStyle name="Normal 5 3" xfId="6300"/>
    <cellStyle name="Normal 5 30" xfId="6301"/>
    <cellStyle name="Normal 5 31" xfId="6302"/>
    <cellStyle name="Normal 5 32" xfId="6303"/>
    <cellStyle name="Normal 5 33" xfId="6304"/>
    <cellStyle name="Normal 5 34" xfId="6305"/>
    <cellStyle name="Normal 5 35" xfId="6306"/>
    <cellStyle name="Normal 5 36" xfId="6307"/>
    <cellStyle name="Normal 5 37" xfId="6308"/>
    <cellStyle name="Normal 5 38" xfId="6309"/>
    <cellStyle name="Normal 5 39" xfId="6310"/>
    <cellStyle name="Normal 5 4" xfId="6311"/>
    <cellStyle name="Normal 5 40" xfId="6312"/>
    <cellStyle name="Normal 5 41" xfId="6313"/>
    <cellStyle name="Normal 5 42" xfId="6314"/>
    <cellStyle name="Normal 5 43" xfId="6315"/>
    <cellStyle name="Normal 5 44" xfId="6316"/>
    <cellStyle name="Normal 5 45" xfId="6317"/>
    <cellStyle name="Normal 5 46" xfId="6318"/>
    <cellStyle name="Normal 5 47" xfId="6319"/>
    <cellStyle name="Normal 5 48" xfId="6320"/>
    <cellStyle name="Normal 5 49" xfId="6321"/>
    <cellStyle name="Normal 5 5" xfId="6322"/>
    <cellStyle name="Normal 5 50" xfId="6323"/>
    <cellStyle name="Normal 5 51" xfId="6324"/>
    <cellStyle name="Normal 5 52" xfId="6325"/>
    <cellStyle name="Normal 5 53" xfId="6326"/>
    <cellStyle name="Normal 5 54" xfId="7120"/>
    <cellStyle name="Normal 5 54 2" xfId="8763"/>
    <cellStyle name="Normal 5 54 2 2" xfId="21282"/>
    <cellStyle name="Normal 5 54 3" xfId="20145"/>
    <cellStyle name="Normal 5 55" xfId="274"/>
    <cellStyle name="Normal 5 6" xfId="6327"/>
    <cellStyle name="Normal 5 7" xfId="6328"/>
    <cellStyle name="Normal 5 8" xfId="6329"/>
    <cellStyle name="Normal 5 9" xfId="6330"/>
    <cellStyle name="Normal 50" xfId="6935"/>
    <cellStyle name="Normal 50 2" xfId="6331"/>
    <cellStyle name="Normal 50 2 2" xfId="6936"/>
    <cellStyle name="Normal 50 2 2 2" xfId="7774"/>
    <cellStyle name="Normal 50 2 2 2 2" xfId="9417"/>
    <cellStyle name="Normal 50 2 2 2 2 2" xfId="21780"/>
    <cellStyle name="Normal 50 2 2 2 3" xfId="20643"/>
    <cellStyle name="Normal 50 2 2 3" xfId="8585"/>
    <cellStyle name="Normal 50 2 2 3 2" xfId="21219"/>
    <cellStyle name="Normal 50 2 2 4" xfId="20082"/>
    <cellStyle name="Normal 50 2 3" xfId="6937"/>
    <cellStyle name="Normal 50 2 3 2" xfId="7775"/>
    <cellStyle name="Normal 50 2 3 2 2" xfId="9418"/>
    <cellStyle name="Normal 50 2 3 2 2 2" xfId="21781"/>
    <cellStyle name="Normal 50 2 3 2 3" xfId="20644"/>
    <cellStyle name="Normal 50 2 3 3" xfId="8586"/>
    <cellStyle name="Normal 50 2 3 3 2" xfId="21220"/>
    <cellStyle name="Normal 50 2 3 4" xfId="20083"/>
    <cellStyle name="Normal 50 2 4" xfId="6596"/>
    <cellStyle name="Normal 50 2 4 2" xfId="7776"/>
    <cellStyle name="Normal 50 2 4 2 2" xfId="9419"/>
    <cellStyle name="Normal 50 2 4 2 2 2" xfId="21782"/>
    <cellStyle name="Normal 50 2 4 2 3" xfId="20645"/>
    <cellStyle name="Normal 50 2 4 3" xfId="8313"/>
    <cellStyle name="Normal 50 2 4 3 2" xfId="20948"/>
    <cellStyle name="Normal 50 2 4 4" xfId="19811"/>
    <cellStyle name="Normal 50 2 5" xfId="7275"/>
    <cellStyle name="Normal 50 2 5 2" xfId="8918"/>
    <cellStyle name="Normal 50 2 5 2 2" xfId="21396"/>
    <cellStyle name="Normal 50 2 5 3" xfId="20259"/>
    <cellStyle name="Normal 50 2 6" xfId="8119"/>
    <cellStyle name="Normal 50 2 6 2" xfId="20827"/>
    <cellStyle name="Normal 50 2 7" xfId="19690"/>
    <cellStyle name="Normal 50 3" xfId="6332"/>
    <cellStyle name="Normal 50 3 2" xfId="6938"/>
    <cellStyle name="Normal 50 3 2 2" xfId="7777"/>
    <cellStyle name="Normal 50 3 2 2 2" xfId="9420"/>
    <cellStyle name="Normal 50 3 2 2 2 2" xfId="21783"/>
    <cellStyle name="Normal 50 3 2 2 3" xfId="20646"/>
    <cellStyle name="Normal 50 3 2 3" xfId="8587"/>
    <cellStyle name="Normal 50 3 2 3 2" xfId="21221"/>
    <cellStyle name="Normal 50 3 2 4" xfId="20084"/>
    <cellStyle name="Normal 50 3 3" xfId="6939"/>
    <cellStyle name="Normal 50 3 3 2" xfId="7778"/>
    <cellStyle name="Normal 50 3 3 2 2" xfId="9421"/>
    <cellStyle name="Normal 50 3 3 2 2 2" xfId="21784"/>
    <cellStyle name="Normal 50 3 3 2 3" xfId="20647"/>
    <cellStyle name="Normal 50 3 3 3" xfId="8588"/>
    <cellStyle name="Normal 50 3 3 3 2" xfId="21222"/>
    <cellStyle name="Normal 50 3 3 4" xfId="20085"/>
    <cellStyle name="Normal 50 3 4" xfId="6597"/>
    <cellStyle name="Normal 50 3 4 2" xfId="7779"/>
    <cellStyle name="Normal 50 3 4 2 2" xfId="9422"/>
    <cellStyle name="Normal 50 3 4 2 2 2" xfId="21785"/>
    <cellStyle name="Normal 50 3 4 2 3" xfId="20648"/>
    <cellStyle name="Normal 50 3 4 3" xfId="8314"/>
    <cellStyle name="Normal 50 3 4 3 2" xfId="20949"/>
    <cellStyle name="Normal 50 3 4 4" xfId="19812"/>
    <cellStyle name="Normal 50 3 5" xfId="7276"/>
    <cellStyle name="Normal 50 3 5 2" xfId="8919"/>
    <cellStyle name="Normal 50 3 5 2 2" xfId="21397"/>
    <cellStyle name="Normal 50 3 5 3" xfId="20260"/>
    <cellStyle name="Normal 50 3 6" xfId="8120"/>
    <cellStyle name="Normal 50 3 6 2" xfId="20828"/>
    <cellStyle name="Normal 50 3 7" xfId="19691"/>
    <cellStyle name="Normal 51" xfId="6940"/>
    <cellStyle name="Normal 51 2" xfId="6333"/>
    <cellStyle name="Normal 51 2 2" xfId="6941"/>
    <cellStyle name="Normal 51 2 2 2" xfId="7781"/>
    <cellStyle name="Normal 51 2 2 2 2" xfId="9424"/>
    <cellStyle name="Normal 51 2 2 2 2 2" xfId="21787"/>
    <cellStyle name="Normal 51 2 2 2 3" xfId="20650"/>
    <cellStyle name="Normal 51 2 2 3" xfId="8590"/>
    <cellStyle name="Normal 51 2 2 3 2" xfId="21224"/>
    <cellStyle name="Normal 51 2 2 4" xfId="20087"/>
    <cellStyle name="Normal 51 2 3" xfId="6942"/>
    <cellStyle name="Normal 51 2 3 2" xfId="7782"/>
    <cellStyle name="Normal 51 2 3 2 2" xfId="9425"/>
    <cellStyle name="Normal 51 2 3 2 2 2" xfId="21788"/>
    <cellStyle name="Normal 51 2 3 2 3" xfId="20651"/>
    <cellStyle name="Normal 51 2 3 3" xfId="8591"/>
    <cellStyle name="Normal 51 2 3 3 2" xfId="21225"/>
    <cellStyle name="Normal 51 2 3 4" xfId="20088"/>
    <cellStyle name="Normal 51 2 4" xfId="6598"/>
    <cellStyle name="Normal 51 2 4 2" xfId="7783"/>
    <cellStyle name="Normal 51 2 4 2 2" xfId="9426"/>
    <cellStyle name="Normal 51 2 4 2 2 2" xfId="21789"/>
    <cellStyle name="Normal 51 2 4 2 3" xfId="20652"/>
    <cellStyle name="Normal 51 2 4 3" xfId="8315"/>
    <cellStyle name="Normal 51 2 4 3 2" xfId="20950"/>
    <cellStyle name="Normal 51 2 4 4" xfId="19813"/>
    <cellStyle name="Normal 51 2 5" xfId="7277"/>
    <cellStyle name="Normal 51 2 5 2" xfId="8920"/>
    <cellStyle name="Normal 51 2 5 2 2" xfId="21398"/>
    <cellStyle name="Normal 51 2 5 3" xfId="20261"/>
    <cellStyle name="Normal 51 2 6" xfId="8121"/>
    <cellStyle name="Normal 51 2 6 2" xfId="20829"/>
    <cellStyle name="Normal 51 2 7" xfId="19692"/>
    <cellStyle name="Normal 51 3" xfId="6334"/>
    <cellStyle name="Normal 51 3 2" xfId="6943"/>
    <cellStyle name="Normal 51 3 2 2" xfId="7784"/>
    <cellStyle name="Normal 51 3 2 2 2" xfId="9427"/>
    <cellStyle name="Normal 51 3 2 2 2 2" xfId="21790"/>
    <cellStyle name="Normal 51 3 2 2 3" xfId="20653"/>
    <cellStyle name="Normal 51 3 2 3" xfId="8592"/>
    <cellStyle name="Normal 51 3 2 3 2" xfId="21226"/>
    <cellStyle name="Normal 51 3 2 4" xfId="20089"/>
    <cellStyle name="Normal 51 3 3" xfId="6944"/>
    <cellStyle name="Normal 51 3 3 2" xfId="7785"/>
    <cellStyle name="Normal 51 3 3 2 2" xfId="9428"/>
    <cellStyle name="Normal 51 3 3 2 2 2" xfId="21791"/>
    <cellStyle name="Normal 51 3 3 2 3" xfId="20654"/>
    <cellStyle name="Normal 51 3 3 3" xfId="8593"/>
    <cellStyle name="Normal 51 3 3 3 2" xfId="21227"/>
    <cellStyle name="Normal 51 3 3 4" xfId="20090"/>
    <cellStyle name="Normal 51 3 4" xfId="6599"/>
    <cellStyle name="Normal 51 3 4 2" xfId="7786"/>
    <cellStyle name="Normal 51 3 4 2 2" xfId="9429"/>
    <cellStyle name="Normal 51 3 4 2 2 2" xfId="21792"/>
    <cellStyle name="Normal 51 3 4 2 3" xfId="20655"/>
    <cellStyle name="Normal 51 3 4 3" xfId="8316"/>
    <cellStyle name="Normal 51 3 4 3 2" xfId="20951"/>
    <cellStyle name="Normal 51 3 4 4" xfId="19814"/>
    <cellStyle name="Normal 51 3 5" xfId="7278"/>
    <cellStyle name="Normal 51 3 5 2" xfId="8921"/>
    <cellStyle name="Normal 51 3 5 2 2" xfId="21399"/>
    <cellStyle name="Normal 51 3 5 3" xfId="20262"/>
    <cellStyle name="Normal 51 3 6" xfId="8122"/>
    <cellStyle name="Normal 51 3 6 2" xfId="20830"/>
    <cellStyle name="Normal 51 3 7" xfId="19693"/>
    <cellStyle name="Normal 51 4" xfId="7780"/>
    <cellStyle name="Normal 51 4 2" xfId="9423"/>
    <cellStyle name="Normal 51 4 2 2" xfId="21786"/>
    <cellStyle name="Normal 51 4 3" xfId="20649"/>
    <cellStyle name="Normal 51 5" xfId="8589"/>
    <cellStyle name="Normal 51 5 2" xfId="21223"/>
    <cellStyle name="Normal 51 6" xfId="20086"/>
    <cellStyle name="Normal 52" xfId="6945"/>
    <cellStyle name="Normal 52 2" xfId="7787"/>
    <cellStyle name="Normal 52 2 2" xfId="9430"/>
    <cellStyle name="Normal 52 2 2 2" xfId="21793"/>
    <cellStyle name="Normal 52 2 3" xfId="20656"/>
    <cellStyle name="Normal 52 3" xfId="8594"/>
    <cellStyle name="Normal 52 3 2" xfId="21228"/>
    <cellStyle name="Normal 52 4" xfId="20091"/>
    <cellStyle name="Normal 53" xfId="6946"/>
    <cellStyle name="Normal 53 2" xfId="7788"/>
    <cellStyle name="Normal 53 2 2" xfId="9431"/>
    <cellStyle name="Normal 53 2 2 2" xfId="21794"/>
    <cellStyle name="Normal 53 2 3" xfId="20657"/>
    <cellStyle name="Normal 53 3" xfId="8595"/>
    <cellStyle name="Normal 53 3 2" xfId="21229"/>
    <cellStyle name="Normal 53 4" xfId="20092"/>
    <cellStyle name="Normal 54" xfId="6947"/>
    <cellStyle name="Normal 54 2" xfId="7789"/>
    <cellStyle name="Normal 54 2 2" xfId="9432"/>
    <cellStyle name="Normal 54 2 2 2" xfId="21795"/>
    <cellStyle name="Normal 54 2 3" xfId="20658"/>
    <cellStyle name="Normal 54 3" xfId="8596"/>
    <cellStyle name="Normal 54 3 2" xfId="21230"/>
    <cellStyle name="Normal 54 4" xfId="20093"/>
    <cellStyle name="Normal 55" xfId="6948"/>
    <cellStyle name="Normal 56" xfId="6949"/>
    <cellStyle name="Normal 56 2" xfId="7790"/>
    <cellStyle name="Normal 56 2 2" xfId="9433"/>
    <cellStyle name="Normal 56 2 2 2" xfId="21796"/>
    <cellStyle name="Normal 56 2 3" xfId="20659"/>
    <cellStyle name="Normal 56 3" xfId="8597"/>
    <cellStyle name="Normal 56 3 2" xfId="21231"/>
    <cellStyle name="Normal 56 4" xfId="20094"/>
    <cellStyle name="Normal 57" xfId="6950"/>
    <cellStyle name="Normal 57 2" xfId="7791"/>
    <cellStyle name="Normal 57 2 2" xfId="9434"/>
    <cellStyle name="Normal 57 2 2 2" xfId="21797"/>
    <cellStyle name="Normal 57 2 3" xfId="20660"/>
    <cellStyle name="Normal 57 3" xfId="8598"/>
    <cellStyle name="Normal 57 3 2" xfId="21232"/>
    <cellStyle name="Normal 57 4" xfId="20095"/>
    <cellStyle name="Normal 58" xfId="6951"/>
    <cellStyle name="Normal 58 2" xfId="7792"/>
    <cellStyle name="Normal 58 2 2" xfId="9435"/>
    <cellStyle name="Normal 58 2 2 2" xfId="21798"/>
    <cellStyle name="Normal 58 2 3" xfId="20661"/>
    <cellStyle name="Normal 58 3" xfId="8599"/>
    <cellStyle name="Normal 58 3 2" xfId="21233"/>
    <cellStyle name="Normal 58 4" xfId="20096"/>
    <cellStyle name="Normal 59" xfId="6486"/>
    <cellStyle name="Normal 59 2" xfId="7793"/>
    <cellStyle name="Normal 59 2 2" xfId="9436"/>
    <cellStyle name="Normal 59 2 2 2" xfId="21799"/>
    <cellStyle name="Normal 59 2 3" xfId="20662"/>
    <cellStyle name="Normal 59 3" xfId="8203"/>
    <cellStyle name="Normal 59 3 2" xfId="20838"/>
    <cellStyle name="Normal 59 4" xfId="19701"/>
    <cellStyle name="Normal 6" xfId="258"/>
    <cellStyle name="Normal 6 10" xfId="19564"/>
    <cellStyle name="Normal 6 10 2" xfId="30527"/>
    <cellStyle name="Normal 6 11" xfId="19575"/>
    <cellStyle name="Normal 6 12" xfId="278"/>
    <cellStyle name="Normal 6 2" xfId="6335"/>
    <cellStyle name="Normal 6 2 2" xfId="6952"/>
    <cellStyle name="Normal 6 2 2 2" xfId="7794"/>
    <cellStyle name="Normal 6 2 2 2 2" xfId="9437"/>
    <cellStyle name="Normal 6 2 2 2 2 2" xfId="21800"/>
    <cellStyle name="Normal 6 2 2 2 3" xfId="20663"/>
    <cellStyle name="Normal 6 2 2 3" xfId="8600"/>
    <cellStyle name="Normal 6 2 2 3 2" xfId="21234"/>
    <cellStyle name="Normal 6 2 2 4" xfId="20097"/>
    <cellStyle name="Normal 6 2 3" xfId="6953"/>
    <cellStyle name="Normal 6 2 3 2" xfId="7795"/>
    <cellStyle name="Normal 6 2 3 2 2" xfId="9438"/>
    <cellStyle name="Normal 6 2 3 2 2 2" xfId="21801"/>
    <cellStyle name="Normal 6 2 3 2 3" xfId="20664"/>
    <cellStyle name="Normal 6 2 3 3" xfId="8601"/>
    <cellStyle name="Normal 6 2 3 3 2" xfId="21235"/>
    <cellStyle name="Normal 6 2 3 4" xfId="20098"/>
    <cellStyle name="Normal 6 2 4" xfId="6601"/>
    <cellStyle name="Normal 6 2 4 2" xfId="7796"/>
    <cellStyle name="Normal 6 2 4 2 2" xfId="9439"/>
    <cellStyle name="Normal 6 2 4 2 2 2" xfId="21802"/>
    <cellStyle name="Normal 6 2 4 2 3" xfId="20665"/>
    <cellStyle name="Normal 6 2 4 3" xfId="8318"/>
    <cellStyle name="Normal 6 2 4 3 2" xfId="20953"/>
    <cellStyle name="Normal 6 2 4 4" xfId="19816"/>
    <cellStyle name="Normal 6 2 5" xfId="7279"/>
    <cellStyle name="Normal 6 2 5 2" xfId="8922"/>
    <cellStyle name="Normal 6 2 5 2 2" xfId="21400"/>
    <cellStyle name="Normal 6 2 5 3" xfId="20263"/>
    <cellStyle name="Normal 6 2 6" xfId="8123"/>
    <cellStyle name="Normal 6 2 6 2" xfId="20831"/>
    <cellStyle name="Normal 6 2 7" xfId="19694"/>
    <cellStyle name="Normal 6 3" xfId="6336"/>
    <cellStyle name="Normal 6 4" xfId="6337"/>
    <cellStyle name="Normal 6 5" xfId="6954"/>
    <cellStyle name="Normal 6 5 2" xfId="7797"/>
    <cellStyle name="Normal 6 5 2 2" xfId="9440"/>
    <cellStyle name="Normal 6 5 2 2 2" xfId="21803"/>
    <cellStyle name="Normal 6 5 2 3" xfId="20666"/>
    <cellStyle name="Normal 6 5 3" xfId="8602"/>
    <cellStyle name="Normal 6 5 3 2" xfId="21236"/>
    <cellStyle name="Normal 6 5 4" xfId="20099"/>
    <cellStyle name="Normal 6 6" xfId="6955"/>
    <cellStyle name="Normal 6 6 2" xfId="7798"/>
    <cellStyle name="Normal 6 6 2 2" xfId="9441"/>
    <cellStyle name="Normal 6 6 2 2 2" xfId="21804"/>
    <cellStyle name="Normal 6 6 2 3" xfId="20667"/>
    <cellStyle name="Normal 6 6 3" xfId="8603"/>
    <cellStyle name="Normal 6 6 3 2" xfId="21237"/>
    <cellStyle name="Normal 6 6 4" xfId="20100"/>
    <cellStyle name="Normal 6 7" xfId="6600"/>
    <cellStyle name="Normal 6 7 2" xfId="7799"/>
    <cellStyle name="Normal 6 7 2 2" xfId="9442"/>
    <cellStyle name="Normal 6 7 2 2 2" xfId="21805"/>
    <cellStyle name="Normal 6 7 2 3" xfId="20668"/>
    <cellStyle name="Normal 6 7 3" xfId="8317"/>
    <cellStyle name="Normal 6 7 3 2" xfId="20952"/>
    <cellStyle name="Normal 6 7 4" xfId="19815"/>
    <cellStyle name="Normal 6 8" xfId="7117"/>
    <cellStyle name="Normal 6 8 2" xfId="8760"/>
    <cellStyle name="Normal 6 8 2 2" xfId="21279"/>
    <cellStyle name="Normal 6 8 3" xfId="20142"/>
    <cellStyle name="Normal 6 9" xfId="7922"/>
    <cellStyle name="Normal 6 9 2" xfId="20714"/>
    <cellStyle name="Normal 6_1_solis_MK Nr 595 " xfId="6338"/>
    <cellStyle name="Normal 60" xfId="7092"/>
    <cellStyle name="Normal 60 2" xfId="6339"/>
    <cellStyle name="Normal 60 2 2" xfId="6956"/>
    <cellStyle name="Normal 60 2 2 2" xfId="7800"/>
    <cellStyle name="Normal 60 2 2 2 2" xfId="9443"/>
    <cellStyle name="Normal 60 2 2 2 2 2" xfId="21806"/>
    <cellStyle name="Normal 60 2 2 2 3" xfId="20669"/>
    <cellStyle name="Normal 60 2 2 3" xfId="8604"/>
    <cellStyle name="Normal 60 2 2 3 2" xfId="21238"/>
    <cellStyle name="Normal 60 2 2 4" xfId="20101"/>
    <cellStyle name="Normal 60 2 3" xfId="6957"/>
    <cellStyle name="Normal 60 2 3 2" xfId="7801"/>
    <cellStyle name="Normal 60 2 3 2 2" xfId="9444"/>
    <cellStyle name="Normal 60 2 3 2 2 2" xfId="21807"/>
    <cellStyle name="Normal 60 2 3 2 3" xfId="20670"/>
    <cellStyle name="Normal 60 2 3 3" xfId="8605"/>
    <cellStyle name="Normal 60 2 3 3 2" xfId="21239"/>
    <cellStyle name="Normal 60 2 3 4" xfId="20102"/>
    <cellStyle name="Normal 60 2 4" xfId="6602"/>
    <cellStyle name="Normal 60 2 4 2" xfId="7802"/>
    <cellStyle name="Normal 60 2 4 2 2" xfId="9445"/>
    <cellStyle name="Normal 60 2 4 2 2 2" xfId="21808"/>
    <cellStyle name="Normal 60 2 4 2 3" xfId="20671"/>
    <cellStyle name="Normal 60 2 4 3" xfId="8319"/>
    <cellStyle name="Normal 60 2 4 3 2" xfId="20954"/>
    <cellStyle name="Normal 60 2 4 4" xfId="19817"/>
    <cellStyle name="Normal 60 2 5" xfId="7280"/>
    <cellStyle name="Normal 60 2 5 2" xfId="8923"/>
    <cellStyle name="Normal 60 2 5 2 2" xfId="21401"/>
    <cellStyle name="Normal 60 2 5 3" xfId="20264"/>
    <cellStyle name="Normal 60 2 6" xfId="8124"/>
    <cellStyle name="Normal 60 2 6 2" xfId="20832"/>
    <cellStyle name="Normal 60 2 7" xfId="19695"/>
    <cellStyle name="Normal 60 3" xfId="7900"/>
    <cellStyle name="Normal 60 4" xfId="7893"/>
    <cellStyle name="Normal 60 4 2" xfId="9536"/>
    <cellStyle name="Normal 60 4 2 2" xfId="21826"/>
    <cellStyle name="Normal 60 4 3" xfId="20689"/>
    <cellStyle name="Normal 60 5" xfId="8736"/>
    <cellStyle name="Normal 60 5 2" xfId="21256"/>
    <cellStyle name="Normal 60 6" xfId="20119"/>
    <cellStyle name="Normal 61" xfId="7094"/>
    <cellStyle name="Normal 61 2" xfId="7113"/>
    <cellStyle name="Normal 61 2 2" xfId="7910"/>
    <cellStyle name="Normal 61 2 2 2" xfId="9549"/>
    <cellStyle name="Normal 61 2 2 2 2" xfId="21839"/>
    <cellStyle name="Normal 61 2 2 3" xfId="20702"/>
    <cellStyle name="Normal 61 2 3" xfId="7919"/>
    <cellStyle name="Normal 61 2 3 2" xfId="9558"/>
    <cellStyle name="Normal 61 2 3 2 2" xfId="21848"/>
    <cellStyle name="Normal 61 2 3 3" xfId="20711"/>
    <cellStyle name="Normal 61 2 4" xfId="8756"/>
    <cellStyle name="Normal 61 2 4 2" xfId="21276"/>
    <cellStyle name="Normal 61 2 5" xfId="20139"/>
    <cellStyle name="Normal 61 3" xfId="7895"/>
    <cellStyle name="Normal 61 3 2" xfId="9538"/>
    <cellStyle name="Normal 61 3 2 2" xfId="21828"/>
    <cellStyle name="Normal 61 3 3" xfId="20691"/>
    <cellStyle name="Normal 61 4" xfId="8738"/>
    <cellStyle name="Normal 61 4 2" xfId="21258"/>
    <cellStyle name="Normal 61 5" xfId="20121"/>
    <cellStyle name="Normal 62" xfId="7096"/>
    <cellStyle name="Normal 62 2" xfId="7114"/>
    <cellStyle name="Normal 62 2 2" xfId="7911"/>
    <cellStyle name="Normal 62 2 2 2" xfId="9550"/>
    <cellStyle name="Normal 62 2 2 2 2" xfId="21840"/>
    <cellStyle name="Normal 62 2 2 3" xfId="20703"/>
    <cellStyle name="Normal 62 2 3" xfId="7918"/>
    <cellStyle name="Normal 62 2 3 2" xfId="9557"/>
    <cellStyle name="Normal 62 2 3 2 2" xfId="21847"/>
    <cellStyle name="Normal 62 2 3 3" xfId="20710"/>
    <cellStyle name="Normal 62 2 4" xfId="8757"/>
    <cellStyle name="Normal 62 2 4 2" xfId="21277"/>
    <cellStyle name="Normal 62 2 5" xfId="20140"/>
    <cellStyle name="Normal 62 3" xfId="7896"/>
    <cellStyle name="Normal 62 3 2" xfId="9539"/>
    <cellStyle name="Normal 62 3 2 2" xfId="21829"/>
    <cellStyle name="Normal 62 3 3" xfId="20692"/>
    <cellStyle name="Normal 62 4" xfId="8740"/>
    <cellStyle name="Normal 62 4 2" xfId="21260"/>
    <cellStyle name="Normal 62 5" xfId="20123"/>
    <cellStyle name="Normal 63" xfId="7095"/>
    <cellStyle name="Normal 63 2" xfId="7907"/>
    <cellStyle name="Normal 63 2 2" xfId="9546"/>
    <cellStyle name="Normal 63 2 2 2" xfId="21836"/>
    <cellStyle name="Normal 63 2 3" xfId="20699"/>
    <cellStyle name="Normal 63 3" xfId="7897"/>
    <cellStyle name="Normal 63 4" xfId="8739"/>
    <cellStyle name="Normal 63 4 2" xfId="21259"/>
    <cellStyle name="Normal 63 5" xfId="20122"/>
    <cellStyle name="Normal 64" xfId="7097"/>
    <cellStyle name="Normal 64 2" xfId="7899"/>
    <cellStyle name="Normal 64 3" xfId="8741"/>
    <cellStyle name="Normal 64 3 2" xfId="21261"/>
    <cellStyle name="Normal 64 4" xfId="20124"/>
    <cellStyle name="Normal 65" xfId="7099"/>
    <cellStyle name="Normal 65 2" xfId="7901"/>
    <cellStyle name="Normal 65 2 2" xfId="9540"/>
    <cellStyle name="Normal 65 2 2 2" xfId="21830"/>
    <cellStyle name="Normal 65 2 3" xfId="20693"/>
    <cellStyle name="Normal 65 3" xfId="8743"/>
    <cellStyle name="Normal 65 3 2" xfId="21263"/>
    <cellStyle name="Normal 65 4" xfId="20126"/>
    <cellStyle name="Normal 66" xfId="7100"/>
    <cellStyle name="Normal 66 2" xfId="7107"/>
    <cellStyle name="Normal 66 2 2" xfId="7914"/>
    <cellStyle name="Normal 66 2 2 2" xfId="9553"/>
    <cellStyle name="Normal 66 2 2 2 2" xfId="21843"/>
    <cellStyle name="Normal 66 2 2 3" xfId="20706"/>
    <cellStyle name="Normal 66 2 3" xfId="8751"/>
    <cellStyle name="Normal 66 2 3 2" xfId="21271"/>
    <cellStyle name="Normal 66 2 4" xfId="20134"/>
    <cellStyle name="Normal 66 3" xfId="7902"/>
    <cellStyle name="Normal 66 3 2" xfId="9541"/>
    <cellStyle name="Normal 66 3 2 2" xfId="21831"/>
    <cellStyle name="Normal 66 3 3" xfId="20694"/>
    <cellStyle name="Normal 66 4" xfId="8744"/>
    <cellStyle name="Normal 66 4 2" xfId="21264"/>
    <cellStyle name="Normal 66 5" xfId="20127"/>
    <cellStyle name="Normal 67" xfId="7101"/>
    <cellStyle name="Normal 67 2" xfId="7903"/>
    <cellStyle name="Normal 67 2 2" xfId="9542"/>
    <cellStyle name="Normal 67 2 2 2" xfId="21832"/>
    <cellStyle name="Normal 67 2 3" xfId="20695"/>
    <cellStyle name="Normal 67 3" xfId="8745"/>
    <cellStyle name="Normal 67 3 2" xfId="21265"/>
    <cellStyle name="Normal 67 4" xfId="20128"/>
    <cellStyle name="Normal 68" xfId="7102"/>
    <cellStyle name="Normal 68 2" xfId="7108"/>
    <cellStyle name="Normal 68 2 2" xfId="7915"/>
    <cellStyle name="Normal 68 2 2 2" xfId="9554"/>
    <cellStyle name="Normal 68 2 2 2 2" xfId="21844"/>
    <cellStyle name="Normal 68 2 2 3" xfId="20707"/>
    <cellStyle name="Normal 68 2 3" xfId="8752"/>
    <cellStyle name="Normal 68 2 3 2" xfId="21272"/>
    <cellStyle name="Normal 68 2 4" xfId="20135"/>
    <cellStyle name="Normal 68 3" xfId="7904"/>
    <cellStyle name="Normal 68 3 2" xfId="9543"/>
    <cellStyle name="Normal 68 3 2 2" xfId="21833"/>
    <cellStyle name="Normal 68 3 3" xfId="20696"/>
    <cellStyle name="Normal 68 4" xfId="8746"/>
    <cellStyle name="Normal 68 4 2" xfId="21266"/>
    <cellStyle name="Normal 68 5" xfId="20129"/>
    <cellStyle name="Normal 69" xfId="7091"/>
    <cellStyle name="Normal 69 2" xfId="7894"/>
    <cellStyle name="Normal 69 2 2" xfId="9537"/>
    <cellStyle name="Normal 69 2 2 2" xfId="21827"/>
    <cellStyle name="Normal 69 2 3" xfId="20690"/>
    <cellStyle name="Normal 69 3" xfId="7906"/>
    <cellStyle name="Normal 69 3 2" xfId="9545"/>
    <cellStyle name="Normal 69 3 2 2" xfId="21835"/>
    <cellStyle name="Normal 69 3 3" xfId="20698"/>
    <cellStyle name="Normal 69 4" xfId="7370"/>
    <cellStyle name="Normal 69 4 2" xfId="9013"/>
    <cellStyle name="Normal 69 4 2 2" xfId="21418"/>
    <cellStyle name="Normal 69 4 3" xfId="20281"/>
    <cellStyle name="Normal 69 5" xfId="8735"/>
    <cellStyle name="Normal 69 5 2" xfId="21255"/>
    <cellStyle name="Normal 69 6" xfId="20118"/>
    <cellStyle name="Normal 7" xfId="257"/>
    <cellStyle name="Normal 7 2" xfId="6340"/>
    <cellStyle name="Normal 7 3" xfId="295"/>
    <cellStyle name="Normal 70" xfId="6341"/>
    <cellStyle name="Normal 71" xfId="6342"/>
    <cellStyle name="Normal 72" xfId="7103"/>
    <cellStyle name="Normal 72 2" xfId="7112"/>
    <cellStyle name="Normal 72 2 2" xfId="8755"/>
    <cellStyle name="Normal 72 2 2 2" xfId="21275"/>
    <cellStyle name="Normal 72 2 3" xfId="20138"/>
    <cellStyle name="Normal 72 3" xfId="7908"/>
    <cellStyle name="Normal 72 3 2" xfId="9547"/>
    <cellStyle name="Normal 72 3 2 2" xfId="21837"/>
    <cellStyle name="Normal 72 3 3" xfId="20700"/>
    <cellStyle name="Normal 72 4" xfId="8747"/>
    <cellStyle name="Normal 72 4 2" xfId="21267"/>
    <cellStyle name="Normal 72 5" xfId="20130"/>
    <cellStyle name="Normal 73" xfId="7105"/>
    <cellStyle name="Normal 73 2" xfId="8749"/>
    <cellStyle name="Normal 73 2 2" xfId="21269"/>
    <cellStyle name="Normal 73 3" xfId="20132"/>
    <cellStyle name="Normal 74" xfId="7912"/>
    <cellStyle name="Normal 74 2" xfId="9551"/>
    <cellStyle name="Normal 74 2 2" xfId="21841"/>
    <cellStyle name="Normal 74 3" xfId="20704"/>
    <cellStyle name="Normal 75" xfId="9974"/>
    <cellStyle name="Normal 75 2" xfId="21849"/>
    <cellStyle name="Normal 76" xfId="9975"/>
    <cellStyle name="Normal 76 2" xfId="21850"/>
    <cellStyle name="Normal 77" xfId="9976"/>
    <cellStyle name="Normal 77 2" xfId="21851"/>
    <cellStyle name="Normal 78" xfId="9977"/>
    <cellStyle name="Normal 78 2" xfId="21852"/>
    <cellStyle name="Normal 79" xfId="9978"/>
    <cellStyle name="Normal 79 2" xfId="21853"/>
    <cellStyle name="Normal 8" xfId="259"/>
    <cellStyle name="Normal 8 2" xfId="6343"/>
    <cellStyle name="Normal 8 3" xfId="6344"/>
    <cellStyle name="Normal 8 4" xfId="6669"/>
    <cellStyle name="Normal 8 4 2" xfId="7364"/>
    <cellStyle name="Normal 8 4 2 2" xfId="9007"/>
    <cellStyle name="Normal 8 4 2 2 2" xfId="21412"/>
    <cellStyle name="Normal 8 4 2 3" xfId="20275"/>
    <cellStyle name="Normal 8 4 3" xfId="8332"/>
    <cellStyle name="Normal 8 4 3 2" xfId="20967"/>
    <cellStyle name="Normal 8 4 4" xfId="19830"/>
    <cellStyle name="Normal 8 5" xfId="6958"/>
    <cellStyle name="Normal 8 5 2" xfId="7803"/>
    <cellStyle name="Normal 8 5 2 2" xfId="9446"/>
    <cellStyle name="Normal 8 5 2 2 2" xfId="21809"/>
    <cellStyle name="Normal 8 5 2 3" xfId="20672"/>
    <cellStyle name="Normal 8 5 3" xfId="8606"/>
    <cellStyle name="Normal 8 5 3 2" xfId="21240"/>
    <cellStyle name="Normal 8 5 4" xfId="20103"/>
    <cellStyle name="Normal 8 6" xfId="296"/>
    <cellStyle name="Normal 8_1_solis_MK Nr 595 " xfId="6345"/>
    <cellStyle name="Normal 80" xfId="9979"/>
    <cellStyle name="Normal 80 2" xfId="21854"/>
    <cellStyle name="Normal 81" xfId="9981"/>
    <cellStyle name="Normal 81 2" xfId="21856"/>
    <cellStyle name="Normal 82" xfId="270"/>
    <cellStyle name="Normal 82 2" xfId="19571"/>
    <cellStyle name="Normal 83" xfId="7104"/>
    <cellStyle name="Normal 83 2" xfId="8748"/>
    <cellStyle name="Normal 83 2 2" xfId="21268"/>
    <cellStyle name="Normal 83 3" xfId="20131"/>
    <cellStyle name="Normal 84" xfId="276"/>
    <cellStyle name="Normal 84 2" xfId="19574"/>
    <cellStyle name="Normal 85" xfId="12105"/>
    <cellStyle name="Normal 85 2" xfId="23931"/>
    <cellStyle name="Normal 86" xfId="11030"/>
    <cellStyle name="Normal 86 2" xfId="22899"/>
    <cellStyle name="Normal 87" xfId="11710"/>
    <cellStyle name="Normal 87 2" xfId="23563"/>
    <cellStyle name="Normal 88" xfId="11347"/>
    <cellStyle name="Normal 88 2" xfId="23214"/>
    <cellStyle name="Normal 89" xfId="13026"/>
    <cellStyle name="Normal 89 2" xfId="24821"/>
    <cellStyle name="Normal 9" xfId="297"/>
    <cellStyle name="Normal 9 2" xfId="6346"/>
    <cellStyle name="Normal 9 3" xfId="6347"/>
    <cellStyle name="Normal 9 4" xfId="6670"/>
    <cellStyle name="Normal 9 4 2" xfId="30724"/>
    <cellStyle name="Normal 9_1_solis_MK Nr 595 " xfId="6348"/>
    <cellStyle name="Normal 90" xfId="10267"/>
    <cellStyle name="Normal 90 2" xfId="22141"/>
    <cellStyle name="Normal 91" xfId="19563"/>
    <cellStyle name="Normal 91 2" xfId="30526"/>
    <cellStyle name="Normal 92" xfId="30531"/>
    <cellStyle name="Normal 93" xfId="264"/>
    <cellStyle name="Normal 93 2" xfId="30539"/>
    <cellStyle name="Normal 94" xfId="50353"/>
    <cellStyle name="Normal 95" xfId="50354"/>
    <cellStyle name="Normal 96" xfId="50355"/>
    <cellStyle name="Normal 97" xfId="50356"/>
    <cellStyle name="Normal 98" xfId="50357"/>
    <cellStyle name="Normal 99" xfId="50361"/>
    <cellStyle name="Nosaukums" xfId="82"/>
    <cellStyle name="Note 10" xfId="6349"/>
    <cellStyle name="Note 10 10" xfId="13800"/>
    <cellStyle name="Note 10 10 2" xfId="25575"/>
    <cellStyle name="Note 10 10 2 2" xfId="45401"/>
    <cellStyle name="Note 10 10 3" xfId="35850"/>
    <cellStyle name="Note 10 11" xfId="14777"/>
    <cellStyle name="Note 10 11 2" xfId="26547"/>
    <cellStyle name="Note 10 11 2 2" xfId="46373"/>
    <cellStyle name="Note 10 11 3" xfId="36827"/>
    <cellStyle name="Note 10 12" xfId="15730"/>
    <cellStyle name="Note 10 12 2" xfId="27484"/>
    <cellStyle name="Note 10 12 2 2" xfId="47310"/>
    <cellStyle name="Note 10 12 3" xfId="37780"/>
    <cellStyle name="Note 10 13" xfId="30643"/>
    <cellStyle name="Note 10 2" xfId="6994"/>
    <cellStyle name="Note 10 2 10" xfId="11207"/>
    <cellStyle name="Note 10 2 10 2" xfId="23075"/>
    <cellStyle name="Note 10 2 10 2 2" xfId="42905"/>
    <cellStyle name="Note 10 2 10 3" xfId="33261"/>
    <cellStyle name="Note 10 2 11" xfId="12126"/>
    <cellStyle name="Note 10 2 11 2" xfId="23951"/>
    <cellStyle name="Note 10 2 11 2 2" xfId="43778"/>
    <cellStyle name="Note 10 2 11 3" xfId="34177"/>
    <cellStyle name="Note 10 2 12" xfId="30746"/>
    <cellStyle name="Note 10 2 2" xfId="7804"/>
    <cellStyle name="Note 10 2 2 10" xfId="18294"/>
    <cellStyle name="Note 10 2 2 10 2" xfId="30014"/>
    <cellStyle name="Note 10 2 2 10 2 2" xfId="49840"/>
    <cellStyle name="Note 10 2 2 10 3" xfId="40344"/>
    <cellStyle name="Note 10 2 2 11" xfId="31016"/>
    <cellStyle name="Note 10 2 2 2" xfId="9447"/>
    <cellStyle name="Note 10 2 2 2 2" xfId="13882"/>
    <cellStyle name="Note 10 2 2 2 2 2" xfId="25655"/>
    <cellStyle name="Note 10 2 2 2 2 2 2" xfId="45481"/>
    <cellStyle name="Note 10 2 2 2 2 3" xfId="35932"/>
    <cellStyle name="Note 10 2 2 2 3" xfId="14844"/>
    <cellStyle name="Note 10 2 2 2 3 2" xfId="26614"/>
    <cellStyle name="Note 10 2 2 2 3 2 2" xfId="46440"/>
    <cellStyle name="Note 10 2 2 2 3 3" xfId="36894"/>
    <cellStyle name="Note 10 2 2 2 4" xfId="15796"/>
    <cellStyle name="Note 10 2 2 2 4 2" xfId="27544"/>
    <cellStyle name="Note 10 2 2 2 4 2 2" xfId="47370"/>
    <cellStyle name="Note 10 2 2 2 4 3" xfId="37846"/>
    <cellStyle name="Note 10 2 2 2 5" xfId="16676"/>
    <cellStyle name="Note 10 2 2 2 5 2" xfId="28422"/>
    <cellStyle name="Note 10 2 2 2 5 2 2" xfId="48248"/>
    <cellStyle name="Note 10 2 2 2 5 3" xfId="38726"/>
    <cellStyle name="Note 10 2 2 2 6" xfId="17542"/>
    <cellStyle name="Note 10 2 2 2 6 2" xfId="29262"/>
    <cellStyle name="Note 10 2 2 2 6 2 2" xfId="49088"/>
    <cellStyle name="Note 10 2 2 2 6 3" xfId="39592"/>
    <cellStyle name="Note 10 2 2 2 7" xfId="18318"/>
    <cellStyle name="Note 10 2 2 2 7 2" xfId="30038"/>
    <cellStyle name="Note 10 2 2 2 7 2 2" xfId="49864"/>
    <cellStyle name="Note 10 2 2 2 7 3" xfId="40368"/>
    <cellStyle name="Note 10 2 2 2 8" xfId="19075"/>
    <cellStyle name="Note 10 2 2 2 8 2" xfId="41125"/>
    <cellStyle name="Note 10 2 2 2 9" xfId="31550"/>
    <cellStyle name="Note 10 2 2 3" xfId="9901"/>
    <cellStyle name="Note 10 2 2 3 2" xfId="14306"/>
    <cellStyle name="Note 10 2 2 3 2 2" xfId="26078"/>
    <cellStyle name="Note 10 2 2 3 2 2 2" xfId="45904"/>
    <cellStyle name="Note 10 2 2 3 2 3" xfId="36356"/>
    <cellStyle name="Note 10 2 2 3 3" xfId="15266"/>
    <cellStyle name="Note 10 2 2 3 3 2" xfId="27036"/>
    <cellStyle name="Note 10 2 2 3 3 2 2" xfId="46862"/>
    <cellStyle name="Note 10 2 2 3 3 3" xfId="37316"/>
    <cellStyle name="Note 10 2 2 3 4" xfId="16218"/>
    <cellStyle name="Note 10 2 2 3 4 2" xfId="27964"/>
    <cellStyle name="Note 10 2 2 3 4 2 2" xfId="47790"/>
    <cellStyle name="Note 10 2 2 3 4 3" xfId="38268"/>
    <cellStyle name="Note 10 2 2 3 5" xfId="17092"/>
    <cellStyle name="Note 10 2 2 3 5 2" xfId="28838"/>
    <cellStyle name="Note 10 2 2 3 5 2 2" xfId="48664"/>
    <cellStyle name="Note 10 2 2 3 5 3" xfId="39142"/>
    <cellStyle name="Note 10 2 2 3 6" xfId="17957"/>
    <cellStyle name="Note 10 2 2 3 6 2" xfId="29677"/>
    <cellStyle name="Note 10 2 2 3 6 2 2" xfId="49503"/>
    <cellStyle name="Note 10 2 2 3 6 3" xfId="40007"/>
    <cellStyle name="Note 10 2 2 3 7" xfId="18733"/>
    <cellStyle name="Note 10 2 2 3 7 2" xfId="30453"/>
    <cellStyle name="Note 10 2 2 3 7 2 2" xfId="50279"/>
    <cellStyle name="Note 10 2 2 3 7 3" xfId="40783"/>
    <cellStyle name="Note 10 2 2 3 8" xfId="19490"/>
    <cellStyle name="Note 10 2 2 3 8 2" xfId="41540"/>
    <cellStyle name="Note 10 2 2 3 9" xfId="31965"/>
    <cellStyle name="Note 10 2 2 4" xfId="12866"/>
    <cellStyle name="Note 10 2 2 4 2" xfId="24664"/>
    <cellStyle name="Note 10 2 2 4 2 2" xfId="44491"/>
    <cellStyle name="Note 10 2 2 4 3" xfId="34917"/>
    <cellStyle name="Note 10 2 2 5" xfId="13690"/>
    <cellStyle name="Note 10 2 2 5 2" xfId="25472"/>
    <cellStyle name="Note 10 2 2 5 2 2" xfId="45298"/>
    <cellStyle name="Note 10 2 2 5 3" xfId="35740"/>
    <cellStyle name="Note 10 2 2 6" xfId="14694"/>
    <cellStyle name="Note 10 2 2 6 2" xfId="26465"/>
    <cellStyle name="Note 10 2 2 6 2 2" xfId="46291"/>
    <cellStyle name="Note 10 2 2 6 3" xfId="36744"/>
    <cellStyle name="Note 10 2 2 7" xfId="15652"/>
    <cellStyle name="Note 10 2 2 7 2" xfId="27411"/>
    <cellStyle name="Note 10 2 2 7 2 2" xfId="47237"/>
    <cellStyle name="Note 10 2 2 7 3" xfId="37702"/>
    <cellStyle name="Note 10 2 2 8" xfId="16577"/>
    <cellStyle name="Note 10 2 2 8 2" xfId="28323"/>
    <cellStyle name="Note 10 2 2 8 2 2" xfId="48149"/>
    <cellStyle name="Note 10 2 2 8 3" xfId="38627"/>
    <cellStyle name="Note 10 2 2 9" xfId="17448"/>
    <cellStyle name="Note 10 2 2 9 2" xfId="29190"/>
    <cellStyle name="Note 10 2 2 9 2 2" xfId="49016"/>
    <cellStyle name="Note 10 2 2 9 3" xfId="39498"/>
    <cellStyle name="Note 10 2 3" xfId="8639"/>
    <cellStyle name="Note 10 2 3 2" xfId="13381"/>
    <cellStyle name="Note 10 2 3 2 2" xfId="25166"/>
    <cellStyle name="Note 10 2 3 2 2 2" xfId="44992"/>
    <cellStyle name="Note 10 2 3 2 3" xfId="35431"/>
    <cellStyle name="Note 10 2 3 3" xfId="14401"/>
    <cellStyle name="Note 10 2 3 3 2" xfId="26173"/>
    <cellStyle name="Note 10 2 3 3 2 2" xfId="45999"/>
    <cellStyle name="Note 10 2 3 3 3" xfId="36451"/>
    <cellStyle name="Note 10 2 3 4" xfId="15361"/>
    <cellStyle name="Note 10 2 3 4 2" xfId="27129"/>
    <cellStyle name="Note 10 2 3 4 2 2" xfId="46955"/>
    <cellStyle name="Note 10 2 3 4 3" xfId="37411"/>
    <cellStyle name="Note 10 2 3 5" xfId="16310"/>
    <cellStyle name="Note 10 2 3 5 2" xfId="28056"/>
    <cellStyle name="Note 10 2 3 5 2 2" xfId="47882"/>
    <cellStyle name="Note 10 2 3 5 3" xfId="38360"/>
    <cellStyle name="Note 10 2 3 6" xfId="17183"/>
    <cellStyle name="Note 10 2 3 6 2" xfId="28929"/>
    <cellStyle name="Note 10 2 3 6 2 2" xfId="48755"/>
    <cellStyle name="Note 10 2 3 6 3" xfId="39233"/>
    <cellStyle name="Note 10 2 3 7" xfId="18048"/>
    <cellStyle name="Note 10 2 3 7 2" xfId="29768"/>
    <cellStyle name="Note 10 2 3 7 2 2" xfId="49594"/>
    <cellStyle name="Note 10 2 3 7 3" xfId="40098"/>
    <cellStyle name="Note 10 2 3 8" xfId="18824"/>
    <cellStyle name="Note 10 2 3 8 2" xfId="40874"/>
    <cellStyle name="Note 10 2 3 9" xfId="31280"/>
    <cellStyle name="Note 10 2 4" xfId="9650"/>
    <cellStyle name="Note 10 2 4 2" xfId="14055"/>
    <cellStyle name="Note 10 2 4 2 2" xfId="25827"/>
    <cellStyle name="Note 10 2 4 2 2 2" xfId="45653"/>
    <cellStyle name="Note 10 2 4 2 3" xfId="36105"/>
    <cellStyle name="Note 10 2 4 3" xfId="15015"/>
    <cellStyle name="Note 10 2 4 3 2" xfId="26785"/>
    <cellStyle name="Note 10 2 4 3 2 2" xfId="46611"/>
    <cellStyle name="Note 10 2 4 3 3" xfId="37065"/>
    <cellStyle name="Note 10 2 4 4" xfId="15967"/>
    <cellStyle name="Note 10 2 4 4 2" xfId="27713"/>
    <cellStyle name="Note 10 2 4 4 2 2" xfId="47539"/>
    <cellStyle name="Note 10 2 4 4 3" xfId="38017"/>
    <cellStyle name="Note 10 2 4 5" xfId="16841"/>
    <cellStyle name="Note 10 2 4 5 2" xfId="28587"/>
    <cellStyle name="Note 10 2 4 5 2 2" xfId="48413"/>
    <cellStyle name="Note 10 2 4 5 3" xfId="38891"/>
    <cellStyle name="Note 10 2 4 6" xfId="17706"/>
    <cellStyle name="Note 10 2 4 6 2" xfId="29426"/>
    <cellStyle name="Note 10 2 4 6 2 2" xfId="49252"/>
    <cellStyle name="Note 10 2 4 6 3" xfId="39756"/>
    <cellStyle name="Note 10 2 4 7" xfId="18482"/>
    <cellStyle name="Note 10 2 4 7 2" xfId="30202"/>
    <cellStyle name="Note 10 2 4 7 2 2" xfId="50028"/>
    <cellStyle name="Note 10 2 4 7 3" xfId="40532"/>
    <cellStyle name="Note 10 2 4 8" xfId="19239"/>
    <cellStyle name="Note 10 2 4 8 2" xfId="41289"/>
    <cellStyle name="Note 10 2 4 9" xfId="31714"/>
    <cellStyle name="Note 10 2 5" xfId="12352"/>
    <cellStyle name="Note 10 2 5 2" xfId="24168"/>
    <cellStyle name="Note 10 2 5 2 2" xfId="43995"/>
    <cellStyle name="Note 10 2 5 3" xfId="34403"/>
    <cellStyle name="Note 10 2 6" xfId="10831"/>
    <cellStyle name="Note 10 2 6 2" xfId="22702"/>
    <cellStyle name="Note 10 2 6 2 2" xfId="42533"/>
    <cellStyle name="Note 10 2 6 3" xfId="32886"/>
    <cellStyle name="Note 10 2 7" xfId="12750"/>
    <cellStyle name="Note 10 2 7 2" xfId="24558"/>
    <cellStyle name="Note 10 2 7 2 2" xfId="44385"/>
    <cellStyle name="Note 10 2 7 3" xfId="34801"/>
    <cellStyle name="Note 10 2 8" xfId="10472"/>
    <cellStyle name="Note 10 2 8 2" xfId="22346"/>
    <cellStyle name="Note 10 2 8 2 2" xfId="42177"/>
    <cellStyle name="Note 10 2 8 3" xfId="32527"/>
    <cellStyle name="Note 10 2 9" xfId="11908"/>
    <cellStyle name="Note 10 2 9 2" xfId="23740"/>
    <cellStyle name="Note 10 2 9 2 2" xfId="43568"/>
    <cellStyle name="Note 10 2 9 3" xfId="33960"/>
    <cellStyle name="Note 10 3" xfId="7281"/>
    <cellStyle name="Note 10 3 10" xfId="11721"/>
    <cellStyle name="Note 10 3 10 2" xfId="23574"/>
    <cellStyle name="Note 10 3 10 2 2" xfId="43402"/>
    <cellStyle name="Note 10 3 10 3" xfId="33773"/>
    <cellStyle name="Note 10 3 11" xfId="30896"/>
    <cellStyle name="Note 10 3 2" xfId="8924"/>
    <cellStyle name="Note 10 3 2 2" xfId="13585"/>
    <cellStyle name="Note 10 3 2 2 2" xfId="25367"/>
    <cellStyle name="Note 10 3 2 2 2 2" xfId="45193"/>
    <cellStyle name="Note 10 3 2 2 3" xfId="35635"/>
    <cellStyle name="Note 10 3 2 3" xfId="14591"/>
    <cellStyle name="Note 10 3 2 3 2" xfId="26362"/>
    <cellStyle name="Note 10 3 2 3 2 2" xfId="46188"/>
    <cellStyle name="Note 10 3 2 3 3" xfId="36641"/>
    <cellStyle name="Note 10 3 2 4" xfId="15549"/>
    <cellStyle name="Note 10 3 2 4 2" xfId="27310"/>
    <cellStyle name="Note 10 3 2 4 2 2" xfId="47136"/>
    <cellStyle name="Note 10 3 2 4 3" xfId="37599"/>
    <cellStyle name="Note 10 3 2 5" xfId="16476"/>
    <cellStyle name="Note 10 3 2 5 2" xfId="28222"/>
    <cellStyle name="Note 10 3 2 5 2 2" xfId="48048"/>
    <cellStyle name="Note 10 3 2 5 3" xfId="38526"/>
    <cellStyle name="Note 10 3 2 6" xfId="17347"/>
    <cellStyle name="Note 10 3 2 6 2" xfId="29090"/>
    <cellStyle name="Note 10 3 2 6 2 2" xfId="48916"/>
    <cellStyle name="Note 10 3 2 6 3" xfId="39397"/>
    <cellStyle name="Note 10 3 2 7" xfId="18194"/>
    <cellStyle name="Note 10 3 2 7 2" xfId="29914"/>
    <cellStyle name="Note 10 3 2 7 2 2" xfId="49740"/>
    <cellStyle name="Note 10 3 2 7 3" xfId="40244"/>
    <cellStyle name="Note 10 3 2 8" xfId="18961"/>
    <cellStyle name="Note 10 3 2 8 2" xfId="41011"/>
    <cellStyle name="Note 10 3 2 9" xfId="31430"/>
    <cellStyle name="Note 10 3 3" xfId="9787"/>
    <cellStyle name="Note 10 3 3 2" xfId="14192"/>
    <cellStyle name="Note 10 3 3 2 2" xfId="25964"/>
    <cellStyle name="Note 10 3 3 2 2 2" xfId="45790"/>
    <cellStyle name="Note 10 3 3 2 3" xfId="36242"/>
    <cellStyle name="Note 10 3 3 3" xfId="15152"/>
    <cellStyle name="Note 10 3 3 3 2" xfId="26922"/>
    <cellStyle name="Note 10 3 3 3 2 2" xfId="46748"/>
    <cellStyle name="Note 10 3 3 3 3" xfId="37202"/>
    <cellStyle name="Note 10 3 3 4" xfId="16104"/>
    <cellStyle name="Note 10 3 3 4 2" xfId="27850"/>
    <cellStyle name="Note 10 3 3 4 2 2" xfId="47676"/>
    <cellStyle name="Note 10 3 3 4 3" xfId="38154"/>
    <cellStyle name="Note 10 3 3 5" xfId="16978"/>
    <cellStyle name="Note 10 3 3 5 2" xfId="28724"/>
    <cellStyle name="Note 10 3 3 5 2 2" xfId="48550"/>
    <cellStyle name="Note 10 3 3 5 3" xfId="39028"/>
    <cellStyle name="Note 10 3 3 6" xfId="17843"/>
    <cellStyle name="Note 10 3 3 6 2" xfId="29563"/>
    <cellStyle name="Note 10 3 3 6 2 2" xfId="49389"/>
    <cellStyle name="Note 10 3 3 6 3" xfId="39893"/>
    <cellStyle name="Note 10 3 3 7" xfId="18619"/>
    <cellStyle name="Note 10 3 3 7 2" xfId="30339"/>
    <cellStyle name="Note 10 3 3 7 2 2" xfId="50165"/>
    <cellStyle name="Note 10 3 3 7 3" xfId="40669"/>
    <cellStyle name="Note 10 3 3 8" xfId="19376"/>
    <cellStyle name="Note 10 3 3 8 2" xfId="41426"/>
    <cellStyle name="Note 10 3 3 9" xfId="31851"/>
    <cellStyle name="Note 10 3 4" xfId="12555"/>
    <cellStyle name="Note 10 3 4 2" xfId="24369"/>
    <cellStyle name="Note 10 3 4 2 2" xfId="44196"/>
    <cellStyle name="Note 10 3 4 3" xfId="34606"/>
    <cellStyle name="Note 10 3 5" xfId="10641"/>
    <cellStyle name="Note 10 3 5 2" xfId="22512"/>
    <cellStyle name="Note 10 3 5 2 2" xfId="42343"/>
    <cellStyle name="Note 10 3 5 3" xfId="32696"/>
    <cellStyle name="Note 10 3 6" xfId="11857"/>
    <cellStyle name="Note 10 3 6 2" xfId="23695"/>
    <cellStyle name="Note 10 3 6 2 2" xfId="43523"/>
    <cellStyle name="Note 10 3 6 3" xfId="33909"/>
    <cellStyle name="Note 10 3 7" xfId="11247"/>
    <cellStyle name="Note 10 3 7 2" xfId="23115"/>
    <cellStyle name="Note 10 3 7 2 2" xfId="42945"/>
    <cellStyle name="Note 10 3 7 3" xfId="33301"/>
    <cellStyle name="Note 10 3 8" xfId="12124"/>
    <cellStyle name="Note 10 3 8 2" xfId="23949"/>
    <cellStyle name="Note 10 3 8 2 2" xfId="43776"/>
    <cellStyle name="Note 10 3 8 3" xfId="34175"/>
    <cellStyle name="Note 10 3 9" xfId="11019"/>
    <cellStyle name="Note 10 3 9 2" xfId="22888"/>
    <cellStyle name="Note 10 3 9 2 2" xfId="42719"/>
    <cellStyle name="Note 10 3 9 3" xfId="33074"/>
    <cellStyle name="Note 10 4" xfId="8125"/>
    <cellStyle name="Note 10 4 2" xfId="13096"/>
    <cellStyle name="Note 10 4 2 2" xfId="24889"/>
    <cellStyle name="Note 10 4 2 2 2" xfId="44715"/>
    <cellStyle name="Note 10 4 2 3" xfId="35146"/>
    <cellStyle name="Note 10 4 3" xfId="10211"/>
    <cellStyle name="Note 10 4 3 2" xfId="22085"/>
    <cellStyle name="Note 10 4 3 2 2" xfId="41917"/>
    <cellStyle name="Note 10 4 3 3" xfId="32267"/>
    <cellStyle name="Note 10 4 4" xfId="13866"/>
    <cellStyle name="Note 10 4 4 2" xfId="25640"/>
    <cellStyle name="Note 10 4 4 2 2" xfId="45466"/>
    <cellStyle name="Note 10 4 4 3" xfId="35916"/>
    <cellStyle name="Note 10 4 5" xfId="14830"/>
    <cellStyle name="Note 10 4 5 2" xfId="26600"/>
    <cellStyle name="Note 10 4 5 2 2" xfId="46426"/>
    <cellStyle name="Note 10 4 5 3" xfId="36880"/>
    <cellStyle name="Note 10 4 6" xfId="15782"/>
    <cellStyle name="Note 10 4 6 2" xfId="27532"/>
    <cellStyle name="Note 10 4 6 2 2" xfId="47358"/>
    <cellStyle name="Note 10 4 6 3" xfId="37832"/>
    <cellStyle name="Note 10 4 7" xfId="16664"/>
    <cellStyle name="Note 10 4 7 2" xfId="28410"/>
    <cellStyle name="Note 10 4 7 2 2" xfId="48236"/>
    <cellStyle name="Note 10 4 7 3" xfId="38714"/>
    <cellStyle name="Note 10 4 8" xfId="17532"/>
    <cellStyle name="Note 10 4 8 2" xfId="39582"/>
    <cellStyle name="Note 10 4 9" xfId="31183"/>
    <cellStyle name="Note 10 5" xfId="9559"/>
    <cellStyle name="Note 10 5 2" xfId="13964"/>
    <cellStyle name="Note 10 5 2 2" xfId="25736"/>
    <cellStyle name="Note 10 5 2 2 2" xfId="45562"/>
    <cellStyle name="Note 10 5 2 3" xfId="36014"/>
    <cellStyle name="Note 10 5 3" xfId="14924"/>
    <cellStyle name="Note 10 5 3 2" xfId="26694"/>
    <cellStyle name="Note 10 5 3 2 2" xfId="46520"/>
    <cellStyle name="Note 10 5 3 3" xfId="36974"/>
    <cellStyle name="Note 10 5 4" xfId="15876"/>
    <cellStyle name="Note 10 5 4 2" xfId="27622"/>
    <cellStyle name="Note 10 5 4 2 2" xfId="47448"/>
    <cellStyle name="Note 10 5 4 3" xfId="37926"/>
    <cellStyle name="Note 10 5 5" xfId="16750"/>
    <cellStyle name="Note 10 5 5 2" xfId="28496"/>
    <cellStyle name="Note 10 5 5 2 2" xfId="48322"/>
    <cellStyle name="Note 10 5 5 3" xfId="38800"/>
    <cellStyle name="Note 10 5 6" xfId="17615"/>
    <cellStyle name="Note 10 5 6 2" xfId="29335"/>
    <cellStyle name="Note 10 5 6 2 2" xfId="49161"/>
    <cellStyle name="Note 10 5 6 3" xfId="39665"/>
    <cellStyle name="Note 10 5 7" xfId="18391"/>
    <cellStyle name="Note 10 5 7 2" xfId="30111"/>
    <cellStyle name="Note 10 5 7 2 2" xfId="49937"/>
    <cellStyle name="Note 10 5 7 3" xfId="40441"/>
    <cellStyle name="Note 10 5 8" xfId="19148"/>
    <cellStyle name="Note 10 5 8 2" xfId="41198"/>
    <cellStyle name="Note 10 5 9" xfId="31623"/>
    <cellStyle name="Note 10 6" xfId="12000"/>
    <cellStyle name="Note 10 6 2" xfId="23827"/>
    <cellStyle name="Note 10 6 2 2" xfId="43655"/>
    <cellStyle name="Note 10 6 3" xfId="34052"/>
    <cellStyle name="Note 10 7" xfId="11131"/>
    <cellStyle name="Note 10 7 2" xfId="22999"/>
    <cellStyle name="Note 10 7 2 2" xfId="42829"/>
    <cellStyle name="Note 10 7 3" xfId="33185"/>
    <cellStyle name="Note 10 8" xfId="12522"/>
    <cellStyle name="Note 10 8 2" xfId="24337"/>
    <cellStyle name="Note 10 8 2 2" xfId="44164"/>
    <cellStyle name="Note 10 8 3" xfId="34573"/>
    <cellStyle name="Note 10 9" xfId="10669"/>
    <cellStyle name="Note 10 9 2" xfId="22540"/>
    <cellStyle name="Note 10 9 2 2" xfId="42371"/>
    <cellStyle name="Note 10 9 3" xfId="32724"/>
    <cellStyle name="Note 11" xfId="6350"/>
    <cellStyle name="Note 11 10" xfId="15521"/>
    <cellStyle name="Note 11 10 2" xfId="27286"/>
    <cellStyle name="Note 11 10 2 2" xfId="47112"/>
    <cellStyle name="Note 11 10 3" xfId="37571"/>
    <cellStyle name="Note 11 11" xfId="16456"/>
    <cellStyle name="Note 11 11 2" xfId="28202"/>
    <cellStyle name="Note 11 11 2 2" xfId="48028"/>
    <cellStyle name="Note 11 11 3" xfId="38506"/>
    <cellStyle name="Note 11 12" xfId="17328"/>
    <cellStyle name="Note 11 12 2" xfId="29074"/>
    <cellStyle name="Note 11 12 2 2" xfId="48900"/>
    <cellStyle name="Note 11 12 3" xfId="39378"/>
    <cellStyle name="Note 11 13" xfId="30644"/>
    <cellStyle name="Note 11 2" xfId="6993"/>
    <cellStyle name="Note 11 2 10" xfId="11341"/>
    <cellStyle name="Note 11 2 10 2" xfId="23208"/>
    <cellStyle name="Note 11 2 10 2 2" xfId="43038"/>
    <cellStyle name="Note 11 2 10 3" xfId="33395"/>
    <cellStyle name="Note 11 2 11" xfId="13727"/>
    <cellStyle name="Note 11 2 11 2" xfId="25507"/>
    <cellStyle name="Note 11 2 11 2 2" xfId="45333"/>
    <cellStyle name="Note 11 2 11 3" xfId="35777"/>
    <cellStyle name="Note 11 2 12" xfId="30745"/>
    <cellStyle name="Note 11 2 2" xfId="7805"/>
    <cellStyle name="Note 11 2 2 10" xfId="10019"/>
    <cellStyle name="Note 11 2 2 10 2" xfId="21894"/>
    <cellStyle name="Note 11 2 2 10 2 2" xfId="41726"/>
    <cellStyle name="Note 11 2 2 10 3" xfId="32075"/>
    <cellStyle name="Note 11 2 2 11" xfId="31017"/>
    <cellStyle name="Note 11 2 2 2" xfId="9448"/>
    <cellStyle name="Note 11 2 2 2 2" xfId="13883"/>
    <cellStyle name="Note 11 2 2 2 2 2" xfId="25656"/>
    <cellStyle name="Note 11 2 2 2 2 2 2" xfId="45482"/>
    <cellStyle name="Note 11 2 2 2 2 3" xfId="35933"/>
    <cellStyle name="Note 11 2 2 2 3" xfId="14845"/>
    <cellStyle name="Note 11 2 2 2 3 2" xfId="26615"/>
    <cellStyle name="Note 11 2 2 2 3 2 2" xfId="46441"/>
    <cellStyle name="Note 11 2 2 2 3 3" xfId="36895"/>
    <cellStyle name="Note 11 2 2 2 4" xfId="15797"/>
    <cellStyle name="Note 11 2 2 2 4 2" xfId="27545"/>
    <cellStyle name="Note 11 2 2 2 4 2 2" xfId="47371"/>
    <cellStyle name="Note 11 2 2 2 4 3" xfId="37847"/>
    <cellStyle name="Note 11 2 2 2 5" xfId="16677"/>
    <cellStyle name="Note 11 2 2 2 5 2" xfId="28423"/>
    <cellStyle name="Note 11 2 2 2 5 2 2" xfId="48249"/>
    <cellStyle name="Note 11 2 2 2 5 3" xfId="38727"/>
    <cellStyle name="Note 11 2 2 2 6" xfId="17543"/>
    <cellStyle name="Note 11 2 2 2 6 2" xfId="29263"/>
    <cellStyle name="Note 11 2 2 2 6 2 2" xfId="49089"/>
    <cellStyle name="Note 11 2 2 2 6 3" xfId="39593"/>
    <cellStyle name="Note 11 2 2 2 7" xfId="18319"/>
    <cellStyle name="Note 11 2 2 2 7 2" xfId="30039"/>
    <cellStyle name="Note 11 2 2 2 7 2 2" xfId="49865"/>
    <cellStyle name="Note 11 2 2 2 7 3" xfId="40369"/>
    <cellStyle name="Note 11 2 2 2 8" xfId="19076"/>
    <cellStyle name="Note 11 2 2 2 8 2" xfId="41126"/>
    <cellStyle name="Note 11 2 2 2 9" xfId="31551"/>
    <cellStyle name="Note 11 2 2 3" xfId="9902"/>
    <cellStyle name="Note 11 2 2 3 2" xfId="14307"/>
    <cellStyle name="Note 11 2 2 3 2 2" xfId="26079"/>
    <cellStyle name="Note 11 2 2 3 2 2 2" xfId="45905"/>
    <cellStyle name="Note 11 2 2 3 2 3" xfId="36357"/>
    <cellStyle name="Note 11 2 2 3 3" xfId="15267"/>
    <cellStyle name="Note 11 2 2 3 3 2" xfId="27037"/>
    <cellStyle name="Note 11 2 2 3 3 2 2" xfId="46863"/>
    <cellStyle name="Note 11 2 2 3 3 3" xfId="37317"/>
    <cellStyle name="Note 11 2 2 3 4" xfId="16219"/>
    <cellStyle name="Note 11 2 2 3 4 2" xfId="27965"/>
    <cellStyle name="Note 11 2 2 3 4 2 2" xfId="47791"/>
    <cellStyle name="Note 11 2 2 3 4 3" xfId="38269"/>
    <cellStyle name="Note 11 2 2 3 5" xfId="17093"/>
    <cellStyle name="Note 11 2 2 3 5 2" xfId="28839"/>
    <cellStyle name="Note 11 2 2 3 5 2 2" xfId="48665"/>
    <cellStyle name="Note 11 2 2 3 5 3" xfId="39143"/>
    <cellStyle name="Note 11 2 2 3 6" xfId="17958"/>
    <cellStyle name="Note 11 2 2 3 6 2" xfId="29678"/>
    <cellStyle name="Note 11 2 2 3 6 2 2" xfId="49504"/>
    <cellStyle name="Note 11 2 2 3 6 3" xfId="40008"/>
    <cellStyle name="Note 11 2 2 3 7" xfId="18734"/>
    <cellStyle name="Note 11 2 2 3 7 2" xfId="30454"/>
    <cellStyle name="Note 11 2 2 3 7 2 2" xfId="50280"/>
    <cellStyle name="Note 11 2 2 3 7 3" xfId="40784"/>
    <cellStyle name="Note 11 2 2 3 8" xfId="19491"/>
    <cellStyle name="Note 11 2 2 3 8 2" xfId="41541"/>
    <cellStyle name="Note 11 2 2 3 9" xfId="31966"/>
    <cellStyle name="Note 11 2 2 4" xfId="12867"/>
    <cellStyle name="Note 11 2 2 4 2" xfId="24665"/>
    <cellStyle name="Note 11 2 2 4 2 2" xfId="44492"/>
    <cellStyle name="Note 11 2 2 4 3" xfId="34918"/>
    <cellStyle name="Note 11 2 2 5" xfId="12662"/>
    <cellStyle name="Note 11 2 2 5 2" xfId="24475"/>
    <cellStyle name="Note 11 2 2 5 2 2" xfId="44302"/>
    <cellStyle name="Note 11 2 2 5 3" xfId="34713"/>
    <cellStyle name="Note 11 2 2 6" xfId="10537"/>
    <cellStyle name="Note 11 2 2 6 2" xfId="22408"/>
    <cellStyle name="Note 11 2 2 6 2 2" xfId="42239"/>
    <cellStyle name="Note 11 2 2 6 3" xfId="32592"/>
    <cellStyle name="Note 11 2 2 7" xfId="13082"/>
    <cellStyle name="Note 11 2 2 7 2" xfId="24875"/>
    <cellStyle name="Note 11 2 2 7 2 2" xfId="44701"/>
    <cellStyle name="Note 11 2 2 7 3" xfId="35132"/>
    <cellStyle name="Note 11 2 2 8" xfId="10220"/>
    <cellStyle name="Note 11 2 2 8 2" xfId="22094"/>
    <cellStyle name="Note 11 2 2 8 2 2" xfId="41926"/>
    <cellStyle name="Note 11 2 2 8 3" xfId="32276"/>
    <cellStyle name="Note 11 2 2 9" xfId="13336"/>
    <cellStyle name="Note 11 2 2 9 2" xfId="25122"/>
    <cellStyle name="Note 11 2 2 9 2 2" xfId="44948"/>
    <cellStyle name="Note 11 2 2 9 3" xfId="35386"/>
    <cellStyle name="Note 11 2 3" xfId="8638"/>
    <cellStyle name="Note 11 2 3 2" xfId="13380"/>
    <cellStyle name="Note 11 2 3 2 2" xfId="25165"/>
    <cellStyle name="Note 11 2 3 2 2 2" xfId="44991"/>
    <cellStyle name="Note 11 2 3 2 3" xfId="35430"/>
    <cellStyle name="Note 11 2 3 3" xfId="14400"/>
    <cellStyle name="Note 11 2 3 3 2" xfId="26172"/>
    <cellStyle name="Note 11 2 3 3 2 2" xfId="45998"/>
    <cellStyle name="Note 11 2 3 3 3" xfId="36450"/>
    <cellStyle name="Note 11 2 3 4" xfId="15360"/>
    <cellStyle name="Note 11 2 3 4 2" xfId="27128"/>
    <cellStyle name="Note 11 2 3 4 2 2" xfId="46954"/>
    <cellStyle name="Note 11 2 3 4 3" xfId="37410"/>
    <cellStyle name="Note 11 2 3 5" xfId="16309"/>
    <cellStyle name="Note 11 2 3 5 2" xfId="28055"/>
    <cellStyle name="Note 11 2 3 5 2 2" xfId="47881"/>
    <cellStyle name="Note 11 2 3 5 3" xfId="38359"/>
    <cellStyle name="Note 11 2 3 6" xfId="17182"/>
    <cellStyle name="Note 11 2 3 6 2" xfId="28928"/>
    <cellStyle name="Note 11 2 3 6 2 2" xfId="48754"/>
    <cellStyle name="Note 11 2 3 6 3" xfId="39232"/>
    <cellStyle name="Note 11 2 3 7" xfId="18047"/>
    <cellStyle name="Note 11 2 3 7 2" xfId="29767"/>
    <cellStyle name="Note 11 2 3 7 2 2" xfId="49593"/>
    <cellStyle name="Note 11 2 3 7 3" xfId="40097"/>
    <cellStyle name="Note 11 2 3 8" xfId="18823"/>
    <cellStyle name="Note 11 2 3 8 2" xfId="40873"/>
    <cellStyle name="Note 11 2 3 9" xfId="31279"/>
    <cellStyle name="Note 11 2 4" xfId="9649"/>
    <cellStyle name="Note 11 2 4 2" xfId="14054"/>
    <cellStyle name="Note 11 2 4 2 2" xfId="25826"/>
    <cellStyle name="Note 11 2 4 2 2 2" xfId="45652"/>
    <cellStyle name="Note 11 2 4 2 3" xfId="36104"/>
    <cellStyle name="Note 11 2 4 3" xfId="15014"/>
    <cellStyle name="Note 11 2 4 3 2" xfId="26784"/>
    <cellStyle name="Note 11 2 4 3 2 2" xfId="46610"/>
    <cellStyle name="Note 11 2 4 3 3" xfId="37064"/>
    <cellStyle name="Note 11 2 4 4" xfId="15966"/>
    <cellStyle name="Note 11 2 4 4 2" xfId="27712"/>
    <cellStyle name="Note 11 2 4 4 2 2" xfId="47538"/>
    <cellStyle name="Note 11 2 4 4 3" xfId="38016"/>
    <cellStyle name="Note 11 2 4 5" xfId="16840"/>
    <cellStyle name="Note 11 2 4 5 2" xfId="28586"/>
    <cellStyle name="Note 11 2 4 5 2 2" xfId="48412"/>
    <cellStyle name="Note 11 2 4 5 3" xfId="38890"/>
    <cellStyle name="Note 11 2 4 6" xfId="17705"/>
    <cellStyle name="Note 11 2 4 6 2" xfId="29425"/>
    <cellStyle name="Note 11 2 4 6 2 2" xfId="49251"/>
    <cellStyle name="Note 11 2 4 6 3" xfId="39755"/>
    <cellStyle name="Note 11 2 4 7" xfId="18481"/>
    <cellStyle name="Note 11 2 4 7 2" xfId="30201"/>
    <cellStyle name="Note 11 2 4 7 2 2" xfId="50027"/>
    <cellStyle name="Note 11 2 4 7 3" xfId="40531"/>
    <cellStyle name="Note 11 2 4 8" xfId="19238"/>
    <cellStyle name="Note 11 2 4 8 2" xfId="41288"/>
    <cellStyle name="Note 11 2 4 9" xfId="31713"/>
    <cellStyle name="Note 11 2 5" xfId="12351"/>
    <cellStyle name="Note 11 2 5 2" xfId="24167"/>
    <cellStyle name="Note 11 2 5 2 2" xfId="43994"/>
    <cellStyle name="Note 11 2 5 3" xfId="34402"/>
    <cellStyle name="Note 11 2 6" xfId="10832"/>
    <cellStyle name="Note 11 2 6 2" xfId="22703"/>
    <cellStyle name="Note 11 2 6 2 2" xfId="42534"/>
    <cellStyle name="Note 11 2 6 3" xfId="32887"/>
    <cellStyle name="Note 11 2 7" xfId="12135"/>
    <cellStyle name="Note 11 2 7 2" xfId="23960"/>
    <cellStyle name="Note 11 2 7 2 2" xfId="43787"/>
    <cellStyle name="Note 11 2 7 3" xfId="34186"/>
    <cellStyle name="Note 11 2 8" xfId="11011"/>
    <cellStyle name="Note 11 2 8 2" xfId="22880"/>
    <cellStyle name="Note 11 2 8 2 2" xfId="42711"/>
    <cellStyle name="Note 11 2 8 3" xfId="33066"/>
    <cellStyle name="Note 11 2 9" xfId="11729"/>
    <cellStyle name="Note 11 2 9 2" xfId="23579"/>
    <cellStyle name="Note 11 2 9 2 2" xfId="43407"/>
    <cellStyle name="Note 11 2 9 3" xfId="33781"/>
    <cellStyle name="Note 11 3" xfId="7282"/>
    <cellStyle name="Note 11 3 10" xfId="11797"/>
    <cellStyle name="Note 11 3 10 2" xfId="23642"/>
    <cellStyle name="Note 11 3 10 2 2" xfId="43470"/>
    <cellStyle name="Note 11 3 10 3" xfId="33849"/>
    <cellStyle name="Note 11 3 11" xfId="30897"/>
    <cellStyle name="Note 11 3 2" xfId="8925"/>
    <cellStyle name="Note 11 3 2 2" xfId="13586"/>
    <cellStyle name="Note 11 3 2 2 2" xfId="25368"/>
    <cellStyle name="Note 11 3 2 2 2 2" xfId="45194"/>
    <cellStyle name="Note 11 3 2 2 3" xfId="35636"/>
    <cellStyle name="Note 11 3 2 3" xfId="14592"/>
    <cellStyle name="Note 11 3 2 3 2" xfId="26363"/>
    <cellStyle name="Note 11 3 2 3 2 2" xfId="46189"/>
    <cellStyle name="Note 11 3 2 3 3" xfId="36642"/>
    <cellStyle name="Note 11 3 2 4" xfId="15550"/>
    <cellStyle name="Note 11 3 2 4 2" xfId="27311"/>
    <cellStyle name="Note 11 3 2 4 2 2" xfId="47137"/>
    <cellStyle name="Note 11 3 2 4 3" xfId="37600"/>
    <cellStyle name="Note 11 3 2 5" xfId="16477"/>
    <cellStyle name="Note 11 3 2 5 2" xfId="28223"/>
    <cellStyle name="Note 11 3 2 5 2 2" xfId="48049"/>
    <cellStyle name="Note 11 3 2 5 3" xfId="38527"/>
    <cellStyle name="Note 11 3 2 6" xfId="17348"/>
    <cellStyle name="Note 11 3 2 6 2" xfId="29091"/>
    <cellStyle name="Note 11 3 2 6 2 2" xfId="48917"/>
    <cellStyle name="Note 11 3 2 6 3" xfId="39398"/>
    <cellStyle name="Note 11 3 2 7" xfId="18195"/>
    <cellStyle name="Note 11 3 2 7 2" xfId="29915"/>
    <cellStyle name="Note 11 3 2 7 2 2" xfId="49741"/>
    <cellStyle name="Note 11 3 2 7 3" xfId="40245"/>
    <cellStyle name="Note 11 3 2 8" xfId="18962"/>
    <cellStyle name="Note 11 3 2 8 2" xfId="41012"/>
    <cellStyle name="Note 11 3 2 9" xfId="31431"/>
    <cellStyle name="Note 11 3 3" xfId="9788"/>
    <cellStyle name="Note 11 3 3 2" xfId="14193"/>
    <cellStyle name="Note 11 3 3 2 2" xfId="25965"/>
    <cellStyle name="Note 11 3 3 2 2 2" xfId="45791"/>
    <cellStyle name="Note 11 3 3 2 3" xfId="36243"/>
    <cellStyle name="Note 11 3 3 3" xfId="15153"/>
    <cellStyle name="Note 11 3 3 3 2" xfId="26923"/>
    <cellStyle name="Note 11 3 3 3 2 2" xfId="46749"/>
    <cellStyle name="Note 11 3 3 3 3" xfId="37203"/>
    <cellStyle name="Note 11 3 3 4" xfId="16105"/>
    <cellStyle name="Note 11 3 3 4 2" xfId="27851"/>
    <cellStyle name="Note 11 3 3 4 2 2" xfId="47677"/>
    <cellStyle name="Note 11 3 3 4 3" xfId="38155"/>
    <cellStyle name="Note 11 3 3 5" xfId="16979"/>
    <cellStyle name="Note 11 3 3 5 2" xfId="28725"/>
    <cellStyle name="Note 11 3 3 5 2 2" xfId="48551"/>
    <cellStyle name="Note 11 3 3 5 3" xfId="39029"/>
    <cellStyle name="Note 11 3 3 6" xfId="17844"/>
    <cellStyle name="Note 11 3 3 6 2" xfId="29564"/>
    <cellStyle name="Note 11 3 3 6 2 2" xfId="49390"/>
    <cellStyle name="Note 11 3 3 6 3" xfId="39894"/>
    <cellStyle name="Note 11 3 3 7" xfId="18620"/>
    <cellStyle name="Note 11 3 3 7 2" xfId="30340"/>
    <cellStyle name="Note 11 3 3 7 2 2" xfId="50166"/>
    <cellStyle name="Note 11 3 3 7 3" xfId="40670"/>
    <cellStyle name="Note 11 3 3 8" xfId="19377"/>
    <cellStyle name="Note 11 3 3 8 2" xfId="41427"/>
    <cellStyle name="Note 11 3 3 9" xfId="31852"/>
    <cellStyle name="Note 11 3 4" xfId="12556"/>
    <cellStyle name="Note 11 3 4 2" xfId="24370"/>
    <cellStyle name="Note 11 3 4 2 2" xfId="44197"/>
    <cellStyle name="Note 11 3 4 3" xfId="34607"/>
    <cellStyle name="Note 11 3 5" xfId="10640"/>
    <cellStyle name="Note 11 3 5 2" xfId="22511"/>
    <cellStyle name="Note 11 3 5 2 2" xfId="42342"/>
    <cellStyle name="Note 11 3 5 3" xfId="32695"/>
    <cellStyle name="Note 11 3 6" xfId="12267"/>
    <cellStyle name="Note 11 3 6 2" xfId="24087"/>
    <cellStyle name="Note 11 3 6 2 2" xfId="43914"/>
    <cellStyle name="Note 11 3 6 3" xfId="34318"/>
    <cellStyle name="Note 11 3 7" xfId="10903"/>
    <cellStyle name="Note 11 3 7 2" xfId="22774"/>
    <cellStyle name="Note 11 3 7 2 2" xfId="42605"/>
    <cellStyle name="Note 11 3 7 3" xfId="32958"/>
    <cellStyle name="Note 11 3 8" xfId="12231"/>
    <cellStyle name="Note 11 3 8 2" xfId="24051"/>
    <cellStyle name="Note 11 3 8 2 2" xfId="43878"/>
    <cellStyle name="Note 11 3 8 3" xfId="34282"/>
    <cellStyle name="Note 11 3 9" xfId="10935"/>
    <cellStyle name="Note 11 3 9 2" xfId="22806"/>
    <cellStyle name="Note 11 3 9 2 2" xfId="42637"/>
    <cellStyle name="Note 11 3 9 3" xfId="32990"/>
    <cellStyle name="Note 11 4" xfId="8126"/>
    <cellStyle name="Note 11 4 2" xfId="13097"/>
    <cellStyle name="Note 11 4 2 2" xfId="24890"/>
    <cellStyle name="Note 11 4 2 2 2" xfId="44716"/>
    <cellStyle name="Note 11 4 2 3" xfId="35147"/>
    <cellStyle name="Note 11 4 3" xfId="10210"/>
    <cellStyle name="Note 11 4 3 2" xfId="22084"/>
    <cellStyle name="Note 11 4 3 2 2" xfId="41916"/>
    <cellStyle name="Note 11 4 3 3" xfId="32266"/>
    <cellStyle name="Note 11 4 4" xfId="13341"/>
    <cellStyle name="Note 11 4 4 2" xfId="25127"/>
    <cellStyle name="Note 11 4 4 2 2" xfId="44953"/>
    <cellStyle name="Note 11 4 4 3" xfId="35391"/>
    <cellStyle name="Note 11 4 5" xfId="10015"/>
    <cellStyle name="Note 11 4 5 2" xfId="21890"/>
    <cellStyle name="Note 11 4 5 2 2" xfId="41722"/>
    <cellStyle name="Note 11 4 5 3" xfId="32071"/>
    <cellStyle name="Note 11 4 6" xfId="13221"/>
    <cellStyle name="Note 11 4 6 2" xfId="25012"/>
    <cellStyle name="Note 11 4 6 2 2" xfId="44838"/>
    <cellStyle name="Note 11 4 6 3" xfId="35271"/>
    <cellStyle name="Note 11 4 7" xfId="10102"/>
    <cellStyle name="Note 11 4 7 2" xfId="21977"/>
    <cellStyle name="Note 11 4 7 2 2" xfId="41809"/>
    <cellStyle name="Note 11 4 7 3" xfId="32158"/>
    <cellStyle name="Note 11 4 8" xfId="12862"/>
    <cellStyle name="Note 11 4 8 2" xfId="34913"/>
    <cellStyle name="Note 11 4 9" xfId="31184"/>
    <cellStyle name="Note 11 5" xfId="9560"/>
    <cellStyle name="Note 11 5 2" xfId="13965"/>
    <cellStyle name="Note 11 5 2 2" xfId="25737"/>
    <cellStyle name="Note 11 5 2 2 2" xfId="45563"/>
    <cellStyle name="Note 11 5 2 3" xfId="36015"/>
    <cellStyle name="Note 11 5 3" xfId="14925"/>
    <cellStyle name="Note 11 5 3 2" xfId="26695"/>
    <cellStyle name="Note 11 5 3 2 2" xfId="46521"/>
    <cellStyle name="Note 11 5 3 3" xfId="36975"/>
    <cellStyle name="Note 11 5 4" xfId="15877"/>
    <cellStyle name="Note 11 5 4 2" xfId="27623"/>
    <cellStyle name="Note 11 5 4 2 2" xfId="47449"/>
    <cellStyle name="Note 11 5 4 3" xfId="37927"/>
    <cellStyle name="Note 11 5 5" xfId="16751"/>
    <cellStyle name="Note 11 5 5 2" xfId="28497"/>
    <cellStyle name="Note 11 5 5 2 2" xfId="48323"/>
    <cellStyle name="Note 11 5 5 3" xfId="38801"/>
    <cellStyle name="Note 11 5 6" xfId="17616"/>
    <cellStyle name="Note 11 5 6 2" xfId="29336"/>
    <cellStyle name="Note 11 5 6 2 2" xfId="49162"/>
    <cellStyle name="Note 11 5 6 3" xfId="39666"/>
    <cellStyle name="Note 11 5 7" xfId="18392"/>
    <cellStyle name="Note 11 5 7 2" xfId="30112"/>
    <cellStyle name="Note 11 5 7 2 2" xfId="49938"/>
    <cellStyle name="Note 11 5 7 3" xfId="40442"/>
    <cellStyle name="Note 11 5 8" xfId="19149"/>
    <cellStyle name="Note 11 5 8 2" xfId="41199"/>
    <cellStyle name="Note 11 5 9" xfId="31624"/>
    <cellStyle name="Note 11 6" xfId="12001"/>
    <cellStyle name="Note 11 6 2" xfId="23828"/>
    <cellStyle name="Note 11 6 2 2" xfId="43656"/>
    <cellStyle name="Note 11 6 3" xfId="34053"/>
    <cellStyle name="Note 11 7" xfId="11130"/>
    <cellStyle name="Note 11 7 2" xfId="22998"/>
    <cellStyle name="Note 11 7 2 2" xfId="42828"/>
    <cellStyle name="Note 11 7 3" xfId="33184"/>
    <cellStyle name="Note 11 8" xfId="13554"/>
    <cellStyle name="Note 11 8 2" xfId="25336"/>
    <cellStyle name="Note 11 8 2 2" xfId="45162"/>
    <cellStyle name="Note 11 8 3" xfId="35604"/>
    <cellStyle name="Note 11 9" xfId="14563"/>
    <cellStyle name="Note 11 9 2" xfId="26334"/>
    <cellStyle name="Note 11 9 2 2" xfId="46160"/>
    <cellStyle name="Note 11 9 3" xfId="36613"/>
    <cellStyle name="Note 12" xfId="6351"/>
    <cellStyle name="Note 12 10" xfId="12301"/>
    <cellStyle name="Note 12 10 2" xfId="24120"/>
    <cellStyle name="Note 12 10 2 2" xfId="43947"/>
    <cellStyle name="Note 12 10 3" xfId="34352"/>
    <cellStyle name="Note 12 11" xfId="10875"/>
    <cellStyle name="Note 12 11 2" xfId="22746"/>
    <cellStyle name="Note 12 11 2 2" xfId="42577"/>
    <cellStyle name="Note 12 11 3" xfId="32930"/>
    <cellStyle name="Note 12 12" xfId="13190"/>
    <cellStyle name="Note 12 12 2" xfId="24981"/>
    <cellStyle name="Note 12 12 2 2" xfId="44807"/>
    <cellStyle name="Note 12 12 3" xfId="35240"/>
    <cellStyle name="Note 12 13" xfId="30645"/>
    <cellStyle name="Note 12 2" xfId="6992"/>
    <cellStyle name="Note 12 2 10" xfId="11755"/>
    <cellStyle name="Note 12 2 10 2" xfId="23602"/>
    <cellStyle name="Note 12 2 10 2 2" xfId="43430"/>
    <cellStyle name="Note 12 2 10 3" xfId="33807"/>
    <cellStyle name="Note 12 2 11" xfId="11322"/>
    <cellStyle name="Note 12 2 11 2" xfId="23189"/>
    <cellStyle name="Note 12 2 11 2 2" xfId="43019"/>
    <cellStyle name="Note 12 2 11 3" xfId="33376"/>
    <cellStyle name="Note 12 2 12" xfId="30744"/>
    <cellStyle name="Note 12 2 2" xfId="7806"/>
    <cellStyle name="Note 12 2 2 10" xfId="11451"/>
    <cellStyle name="Note 12 2 2 10 2" xfId="23312"/>
    <cellStyle name="Note 12 2 2 10 2 2" xfId="43141"/>
    <cellStyle name="Note 12 2 2 10 3" xfId="33504"/>
    <cellStyle name="Note 12 2 2 11" xfId="31018"/>
    <cellStyle name="Note 12 2 2 2" xfId="9449"/>
    <cellStyle name="Note 12 2 2 2 2" xfId="13884"/>
    <cellStyle name="Note 12 2 2 2 2 2" xfId="25657"/>
    <cellStyle name="Note 12 2 2 2 2 2 2" xfId="45483"/>
    <cellStyle name="Note 12 2 2 2 2 3" xfId="35934"/>
    <cellStyle name="Note 12 2 2 2 3" xfId="14846"/>
    <cellStyle name="Note 12 2 2 2 3 2" xfId="26616"/>
    <cellStyle name="Note 12 2 2 2 3 2 2" xfId="46442"/>
    <cellStyle name="Note 12 2 2 2 3 3" xfId="36896"/>
    <cellStyle name="Note 12 2 2 2 4" xfId="15798"/>
    <cellStyle name="Note 12 2 2 2 4 2" xfId="27546"/>
    <cellStyle name="Note 12 2 2 2 4 2 2" xfId="47372"/>
    <cellStyle name="Note 12 2 2 2 4 3" xfId="37848"/>
    <cellStyle name="Note 12 2 2 2 5" xfId="16678"/>
    <cellStyle name="Note 12 2 2 2 5 2" xfId="28424"/>
    <cellStyle name="Note 12 2 2 2 5 2 2" xfId="48250"/>
    <cellStyle name="Note 12 2 2 2 5 3" xfId="38728"/>
    <cellStyle name="Note 12 2 2 2 6" xfId="17544"/>
    <cellStyle name="Note 12 2 2 2 6 2" xfId="29264"/>
    <cellStyle name="Note 12 2 2 2 6 2 2" xfId="49090"/>
    <cellStyle name="Note 12 2 2 2 6 3" xfId="39594"/>
    <cellStyle name="Note 12 2 2 2 7" xfId="18320"/>
    <cellStyle name="Note 12 2 2 2 7 2" xfId="30040"/>
    <cellStyle name="Note 12 2 2 2 7 2 2" xfId="49866"/>
    <cellStyle name="Note 12 2 2 2 7 3" xfId="40370"/>
    <cellStyle name="Note 12 2 2 2 8" xfId="19077"/>
    <cellStyle name="Note 12 2 2 2 8 2" xfId="41127"/>
    <cellStyle name="Note 12 2 2 2 9" xfId="31552"/>
    <cellStyle name="Note 12 2 2 3" xfId="9903"/>
    <cellStyle name="Note 12 2 2 3 2" xfId="14308"/>
    <cellStyle name="Note 12 2 2 3 2 2" xfId="26080"/>
    <cellStyle name="Note 12 2 2 3 2 2 2" xfId="45906"/>
    <cellStyle name="Note 12 2 2 3 2 3" xfId="36358"/>
    <cellStyle name="Note 12 2 2 3 3" xfId="15268"/>
    <cellStyle name="Note 12 2 2 3 3 2" xfId="27038"/>
    <cellStyle name="Note 12 2 2 3 3 2 2" xfId="46864"/>
    <cellStyle name="Note 12 2 2 3 3 3" xfId="37318"/>
    <cellStyle name="Note 12 2 2 3 4" xfId="16220"/>
    <cellStyle name="Note 12 2 2 3 4 2" xfId="27966"/>
    <cellStyle name="Note 12 2 2 3 4 2 2" xfId="47792"/>
    <cellStyle name="Note 12 2 2 3 4 3" xfId="38270"/>
    <cellStyle name="Note 12 2 2 3 5" xfId="17094"/>
    <cellStyle name="Note 12 2 2 3 5 2" xfId="28840"/>
    <cellStyle name="Note 12 2 2 3 5 2 2" xfId="48666"/>
    <cellStyle name="Note 12 2 2 3 5 3" xfId="39144"/>
    <cellStyle name="Note 12 2 2 3 6" xfId="17959"/>
    <cellStyle name="Note 12 2 2 3 6 2" xfId="29679"/>
    <cellStyle name="Note 12 2 2 3 6 2 2" xfId="49505"/>
    <cellStyle name="Note 12 2 2 3 6 3" xfId="40009"/>
    <cellStyle name="Note 12 2 2 3 7" xfId="18735"/>
    <cellStyle name="Note 12 2 2 3 7 2" xfId="30455"/>
    <cellStyle name="Note 12 2 2 3 7 2 2" xfId="50281"/>
    <cellStyle name="Note 12 2 2 3 7 3" xfId="40785"/>
    <cellStyle name="Note 12 2 2 3 8" xfId="19492"/>
    <cellStyle name="Note 12 2 2 3 8 2" xfId="41542"/>
    <cellStyle name="Note 12 2 2 3 9" xfId="31967"/>
    <cellStyle name="Note 12 2 2 4" xfId="12868"/>
    <cellStyle name="Note 12 2 2 4 2" xfId="24666"/>
    <cellStyle name="Note 12 2 2 4 2 2" xfId="44493"/>
    <cellStyle name="Note 12 2 2 4 3" xfId="34919"/>
    <cellStyle name="Note 12 2 2 5" xfId="12195"/>
    <cellStyle name="Note 12 2 2 5 2" xfId="24019"/>
    <cellStyle name="Note 12 2 2 5 2 2" xfId="43846"/>
    <cellStyle name="Note 12 2 2 5 3" xfId="34246"/>
    <cellStyle name="Note 12 2 2 6" xfId="10957"/>
    <cellStyle name="Note 12 2 2 6 2" xfId="22827"/>
    <cellStyle name="Note 12 2 2 6 2 2" xfId="42658"/>
    <cellStyle name="Note 12 2 2 6 3" xfId="33012"/>
    <cellStyle name="Note 12 2 2 7" xfId="11779"/>
    <cellStyle name="Note 12 2 2 7 2" xfId="23626"/>
    <cellStyle name="Note 12 2 2 7 2 2" xfId="43454"/>
    <cellStyle name="Note 12 2 2 7 3" xfId="33831"/>
    <cellStyle name="Note 12 2 2 8" xfId="11298"/>
    <cellStyle name="Note 12 2 2 8 2" xfId="23166"/>
    <cellStyle name="Note 12 2 2 8 2 2" xfId="42996"/>
    <cellStyle name="Note 12 2 2 8 3" xfId="33352"/>
    <cellStyle name="Note 12 2 2 9" xfId="11594"/>
    <cellStyle name="Note 12 2 2 9 2" xfId="23451"/>
    <cellStyle name="Note 12 2 2 9 2 2" xfId="43280"/>
    <cellStyle name="Note 12 2 2 9 3" xfId="33647"/>
    <cellStyle name="Note 12 2 3" xfId="8637"/>
    <cellStyle name="Note 12 2 3 2" xfId="13379"/>
    <cellStyle name="Note 12 2 3 2 2" xfId="25164"/>
    <cellStyle name="Note 12 2 3 2 2 2" xfId="44990"/>
    <cellStyle name="Note 12 2 3 2 3" xfId="35429"/>
    <cellStyle name="Note 12 2 3 3" xfId="14399"/>
    <cellStyle name="Note 12 2 3 3 2" xfId="26171"/>
    <cellStyle name="Note 12 2 3 3 2 2" xfId="45997"/>
    <cellStyle name="Note 12 2 3 3 3" xfId="36449"/>
    <cellStyle name="Note 12 2 3 4" xfId="15359"/>
    <cellStyle name="Note 12 2 3 4 2" xfId="27127"/>
    <cellStyle name="Note 12 2 3 4 2 2" xfId="46953"/>
    <cellStyle name="Note 12 2 3 4 3" xfId="37409"/>
    <cellStyle name="Note 12 2 3 5" xfId="16308"/>
    <cellStyle name="Note 12 2 3 5 2" xfId="28054"/>
    <cellStyle name="Note 12 2 3 5 2 2" xfId="47880"/>
    <cellStyle name="Note 12 2 3 5 3" xfId="38358"/>
    <cellStyle name="Note 12 2 3 6" xfId="17181"/>
    <cellStyle name="Note 12 2 3 6 2" xfId="28927"/>
    <cellStyle name="Note 12 2 3 6 2 2" xfId="48753"/>
    <cellStyle name="Note 12 2 3 6 3" xfId="39231"/>
    <cellStyle name="Note 12 2 3 7" xfId="18046"/>
    <cellStyle name="Note 12 2 3 7 2" xfId="29766"/>
    <cellStyle name="Note 12 2 3 7 2 2" xfId="49592"/>
    <cellStyle name="Note 12 2 3 7 3" xfId="40096"/>
    <cellStyle name="Note 12 2 3 8" xfId="18822"/>
    <cellStyle name="Note 12 2 3 8 2" xfId="40872"/>
    <cellStyle name="Note 12 2 3 9" xfId="31278"/>
    <cellStyle name="Note 12 2 4" xfId="9648"/>
    <cellStyle name="Note 12 2 4 2" xfId="14053"/>
    <cellStyle name="Note 12 2 4 2 2" xfId="25825"/>
    <cellStyle name="Note 12 2 4 2 2 2" xfId="45651"/>
    <cellStyle name="Note 12 2 4 2 3" xfId="36103"/>
    <cellStyle name="Note 12 2 4 3" xfId="15013"/>
    <cellStyle name="Note 12 2 4 3 2" xfId="26783"/>
    <cellStyle name="Note 12 2 4 3 2 2" xfId="46609"/>
    <cellStyle name="Note 12 2 4 3 3" xfId="37063"/>
    <cellStyle name="Note 12 2 4 4" xfId="15965"/>
    <cellStyle name="Note 12 2 4 4 2" xfId="27711"/>
    <cellStyle name="Note 12 2 4 4 2 2" xfId="47537"/>
    <cellStyle name="Note 12 2 4 4 3" xfId="38015"/>
    <cellStyle name="Note 12 2 4 5" xfId="16839"/>
    <cellStyle name="Note 12 2 4 5 2" xfId="28585"/>
    <cellStyle name="Note 12 2 4 5 2 2" xfId="48411"/>
    <cellStyle name="Note 12 2 4 5 3" xfId="38889"/>
    <cellStyle name="Note 12 2 4 6" xfId="17704"/>
    <cellStyle name="Note 12 2 4 6 2" xfId="29424"/>
    <cellStyle name="Note 12 2 4 6 2 2" xfId="49250"/>
    <cellStyle name="Note 12 2 4 6 3" xfId="39754"/>
    <cellStyle name="Note 12 2 4 7" xfId="18480"/>
    <cellStyle name="Note 12 2 4 7 2" xfId="30200"/>
    <cellStyle name="Note 12 2 4 7 2 2" xfId="50026"/>
    <cellStyle name="Note 12 2 4 7 3" xfId="40530"/>
    <cellStyle name="Note 12 2 4 8" xfId="19237"/>
    <cellStyle name="Note 12 2 4 8 2" xfId="41287"/>
    <cellStyle name="Note 12 2 4 9" xfId="31712"/>
    <cellStyle name="Note 12 2 5" xfId="12350"/>
    <cellStyle name="Note 12 2 5 2" xfId="24166"/>
    <cellStyle name="Note 12 2 5 2 2" xfId="43993"/>
    <cellStyle name="Note 12 2 5 3" xfId="34401"/>
    <cellStyle name="Note 12 2 6" xfId="10833"/>
    <cellStyle name="Note 12 2 6 2" xfId="22704"/>
    <cellStyle name="Note 12 2 6 2 2" xfId="42535"/>
    <cellStyle name="Note 12 2 6 3" xfId="32888"/>
    <cellStyle name="Note 12 2 7" xfId="13271"/>
    <cellStyle name="Note 12 2 7 2" xfId="25059"/>
    <cellStyle name="Note 12 2 7 2 2" xfId="44885"/>
    <cellStyle name="Note 12 2 7 3" xfId="35321"/>
    <cellStyle name="Note 12 2 8" xfId="12167"/>
    <cellStyle name="Note 12 2 8 2" xfId="23991"/>
    <cellStyle name="Note 12 2 8 2 2" xfId="43818"/>
    <cellStyle name="Note 12 2 8 3" xfId="34218"/>
    <cellStyle name="Note 12 2 9" xfId="10984"/>
    <cellStyle name="Note 12 2 9 2" xfId="22853"/>
    <cellStyle name="Note 12 2 9 2 2" xfId="42684"/>
    <cellStyle name="Note 12 2 9 3" xfId="33039"/>
    <cellStyle name="Note 12 3" xfId="7283"/>
    <cellStyle name="Note 12 3 10" xfId="13825"/>
    <cellStyle name="Note 12 3 10 2" xfId="25600"/>
    <cellStyle name="Note 12 3 10 2 2" xfId="45426"/>
    <cellStyle name="Note 12 3 10 3" xfId="35875"/>
    <cellStyle name="Note 12 3 11" xfId="30898"/>
    <cellStyle name="Note 12 3 2" xfId="8926"/>
    <cellStyle name="Note 12 3 2 2" xfId="13587"/>
    <cellStyle name="Note 12 3 2 2 2" xfId="25369"/>
    <cellStyle name="Note 12 3 2 2 2 2" xfId="45195"/>
    <cellStyle name="Note 12 3 2 2 3" xfId="35637"/>
    <cellStyle name="Note 12 3 2 3" xfId="14593"/>
    <cellStyle name="Note 12 3 2 3 2" xfId="26364"/>
    <cellStyle name="Note 12 3 2 3 2 2" xfId="46190"/>
    <cellStyle name="Note 12 3 2 3 3" xfId="36643"/>
    <cellStyle name="Note 12 3 2 4" xfId="15551"/>
    <cellStyle name="Note 12 3 2 4 2" xfId="27312"/>
    <cellStyle name="Note 12 3 2 4 2 2" xfId="47138"/>
    <cellStyle name="Note 12 3 2 4 3" xfId="37601"/>
    <cellStyle name="Note 12 3 2 5" xfId="16478"/>
    <cellStyle name="Note 12 3 2 5 2" xfId="28224"/>
    <cellStyle name="Note 12 3 2 5 2 2" xfId="48050"/>
    <cellStyle name="Note 12 3 2 5 3" xfId="38528"/>
    <cellStyle name="Note 12 3 2 6" xfId="17349"/>
    <cellStyle name="Note 12 3 2 6 2" xfId="29092"/>
    <cellStyle name="Note 12 3 2 6 2 2" xfId="48918"/>
    <cellStyle name="Note 12 3 2 6 3" xfId="39399"/>
    <cellStyle name="Note 12 3 2 7" xfId="18196"/>
    <cellStyle name="Note 12 3 2 7 2" xfId="29916"/>
    <cellStyle name="Note 12 3 2 7 2 2" xfId="49742"/>
    <cellStyle name="Note 12 3 2 7 3" xfId="40246"/>
    <cellStyle name="Note 12 3 2 8" xfId="18963"/>
    <cellStyle name="Note 12 3 2 8 2" xfId="41013"/>
    <cellStyle name="Note 12 3 2 9" xfId="31432"/>
    <cellStyle name="Note 12 3 3" xfId="9789"/>
    <cellStyle name="Note 12 3 3 2" xfId="14194"/>
    <cellStyle name="Note 12 3 3 2 2" xfId="25966"/>
    <cellStyle name="Note 12 3 3 2 2 2" xfId="45792"/>
    <cellStyle name="Note 12 3 3 2 3" xfId="36244"/>
    <cellStyle name="Note 12 3 3 3" xfId="15154"/>
    <cellStyle name="Note 12 3 3 3 2" xfId="26924"/>
    <cellStyle name="Note 12 3 3 3 2 2" xfId="46750"/>
    <cellStyle name="Note 12 3 3 3 3" xfId="37204"/>
    <cellStyle name="Note 12 3 3 4" xfId="16106"/>
    <cellStyle name="Note 12 3 3 4 2" xfId="27852"/>
    <cellStyle name="Note 12 3 3 4 2 2" xfId="47678"/>
    <cellStyle name="Note 12 3 3 4 3" xfId="38156"/>
    <cellStyle name="Note 12 3 3 5" xfId="16980"/>
    <cellStyle name="Note 12 3 3 5 2" xfId="28726"/>
    <cellStyle name="Note 12 3 3 5 2 2" xfId="48552"/>
    <cellStyle name="Note 12 3 3 5 3" xfId="39030"/>
    <cellStyle name="Note 12 3 3 6" xfId="17845"/>
    <cellStyle name="Note 12 3 3 6 2" xfId="29565"/>
    <cellStyle name="Note 12 3 3 6 2 2" xfId="49391"/>
    <cellStyle name="Note 12 3 3 6 3" xfId="39895"/>
    <cellStyle name="Note 12 3 3 7" xfId="18621"/>
    <cellStyle name="Note 12 3 3 7 2" xfId="30341"/>
    <cellStyle name="Note 12 3 3 7 2 2" xfId="50167"/>
    <cellStyle name="Note 12 3 3 7 3" xfId="40671"/>
    <cellStyle name="Note 12 3 3 8" xfId="19378"/>
    <cellStyle name="Note 12 3 3 8 2" xfId="41428"/>
    <cellStyle name="Note 12 3 3 9" xfId="31853"/>
    <cellStyle name="Note 12 3 4" xfId="12557"/>
    <cellStyle name="Note 12 3 4 2" xfId="24371"/>
    <cellStyle name="Note 12 3 4 2 2" xfId="44198"/>
    <cellStyle name="Note 12 3 4 3" xfId="34608"/>
    <cellStyle name="Note 12 3 5" xfId="10639"/>
    <cellStyle name="Note 12 3 5 2" xfId="22510"/>
    <cellStyle name="Note 12 3 5 2 2" xfId="42341"/>
    <cellStyle name="Note 12 3 5 3" xfId="32694"/>
    <cellStyle name="Note 12 3 6" xfId="11858"/>
    <cellStyle name="Note 12 3 6 2" xfId="23696"/>
    <cellStyle name="Note 12 3 6 2 2" xfId="43524"/>
    <cellStyle name="Note 12 3 6 3" xfId="33910"/>
    <cellStyle name="Note 12 3 7" xfId="11246"/>
    <cellStyle name="Note 12 3 7 2" xfId="23114"/>
    <cellStyle name="Note 12 3 7 2 2" xfId="42944"/>
    <cellStyle name="Note 12 3 7 3" xfId="33300"/>
    <cellStyle name="Note 12 3 8" xfId="12715"/>
    <cellStyle name="Note 12 3 8 2" xfId="24524"/>
    <cellStyle name="Note 12 3 8 2 2" xfId="44351"/>
    <cellStyle name="Note 12 3 8 3" xfId="34766"/>
    <cellStyle name="Note 12 3 9" xfId="10498"/>
    <cellStyle name="Note 12 3 9 2" xfId="22372"/>
    <cellStyle name="Note 12 3 9 2 2" xfId="42203"/>
    <cellStyle name="Note 12 3 9 3" xfId="32553"/>
    <cellStyle name="Note 12 4" xfId="8127"/>
    <cellStyle name="Note 12 4 2" xfId="13098"/>
    <cellStyle name="Note 12 4 2 2" xfId="24891"/>
    <cellStyle name="Note 12 4 2 2 2" xfId="44717"/>
    <cellStyle name="Note 12 4 2 3" xfId="35148"/>
    <cellStyle name="Note 12 4 3" xfId="10209"/>
    <cellStyle name="Note 12 4 3 2" xfId="22083"/>
    <cellStyle name="Note 12 4 3 2 2" xfId="41915"/>
    <cellStyle name="Note 12 4 3 3" xfId="32265"/>
    <cellStyle name="Note 12 4 4" xfId="12313"/>
    <cellStyle name="Note 12 4 4 2" xfId="24130"/>
    <cellStyle name="Note 12 4 4 2 2" xfId="43957"/>
    <cellStyle name="Note 12 4 4 3" xfId="34364"/>
    <cellStyle name="Note 12 4 5" xfId="10865"/>
    <cellStyle name="Note 12 4 5 2" xfId="22736"/>
    <cellStyle name="Note 12 4 5 2 2" xfId="42567"/>
    <cellStyle name="Note 12 4 5 3" xfId="32920"/>
    <cellStyle name="Note 12 4 6" xfId="12525"/>
    <cellStyle name="Note 12 4 6 2" xfId="24340"/>
    <cellStyle name="Note 12 4 6 2 2" xfId="44167"/>
    <cellStyle name="Note 12 4 6 3" xfId="34576"/>
    <cellStyle name="Note 12 4 7" xfId="10667"/>
    <cellStyle name="Note 12 4 7 2" xfId="22538"/>
    <cellStyle name="Note 12 4 7 2 2" xfId="42369"/>
    <cellStyle name="Note 12 4 7 3" xfId="32722"/>
    <cellStyle name="Note 12 4 8" xfId="11852"/>
    <cellStyle name="Note 12 4 8 2" xfId="33904"/>
    <cellStyle name="Note 12 4 9" xfId="31185"/>
    <cellStyle name="Note 12 5" xfId="9561"/>
    <cellStyle name="Note 12 5 2" xfId="13966"/>
    <cellStyle name="Note 12 5 2 2" xfId="25738"/>
    <cellStyle name="Note 12 5 2 2 2" xfId="45564"/>
    <cellStyle name="Note 12 5 2 3" xfId="36016"/>
    <cellStyle name="Note 12 5 3" xfId="14926"/>
    <cellStyle name="Note 12 5 3 2" xfId="26696"/>
    <cellStyle name="Note 12 5 3 2 2" xfId="46522"/>
    <cellStyle name="Note 12 5 3 3" xfId="36976"/>
    <cellStyle name="Note 12 5 4" xfId="15878"/>
    <cellStyle name="Note 12 5 4 2" xfId="27624"/>
    <cellStyle name="Note 12 5 4 2 2" xfId="47450"/>
    <cellStyle name="Note 12 5 4 3" xfId="37928"/>
    <cellStyle name="Note 12 5 5" xfId="16752"/>
    <cellStyle name="Note 12 5 5 2" xfId="28498"/>
    <cellStyle name="Note 12 5 5 2 2" xfId="48324"/>
    <cellStyle name="Note 12 5 5 3" xfId="38802"/>
    <cellStyle name="Note 12 5 6" xfId="17617"/>
    <cellStyle name="Note 12 5 6 2" xfId="29337"/>
    <cellStyle name="Note 12 5 6 2 2" xfId="49163"/>
    <cellStyle name="Note 12 5 6 3" xfId="39667"/>
    <cellStyle name="Note 12 5 7" xfId="18393"/>
    <cellStyle name="Note 12 5 7 2" xfId="30113"/>
    <cellStyle name="Note 12 5 7 2 2" xfId="49939"/>
    <cellStyle name="Note 12 5 7 3" xfId="40443"/>
    <cellStyle name="Note 12 5 8" xfId="19150"/>
    <cellStyle name="Note 12 5 8 2" xfId="41200"/>
    <cellStyle name="Note 12 5 9" xfId="31625"/>
    <cellStyle name="Note 12 6" xfId="12002"/>
    <cellStyle name="Note 12 6 2" xfId="23829"/>
    <cellStyle name="Note 12 6 2 2" xfId="43657"/>
    <cellStyle name="Note 12 6 3" xfId="34054"/>
    <cellStyle name="Note 12 7" xfId="11129"/>
    <cellStyle name="Note 12 7 2" xfId="22997"/>
    <cellStyle name="Note 12 7 2 2" xfId="42827"/>
    <cellStyle name="Note 12 7 3" xfId="33183"/>
    <cellStyle name="Note 12 8" xfId="13042"/>
    <cellStyle name="Note 12 8 2" xfId="24835"/>
    <cellStyle name="Note 12 8 2 2" xfId="44661"/>
    <cellStyle name="Note 12 8 3" xfId="35092"/>
    <cellStyle name="Note 12 9" xfId="10257"/>
    <cellStyle name="Note 12 9 2" xfId="22131"/>
    <cellStyle name="Note 12 9 2 2" xfId="41963"/>
    <cellStyle name="Note 12 9 3" xfId="32313"/>
    <cellStyle name="Note 13" xfId="6352"/>
    <cellStyle name="Note 13 10" xfId="12199"/>
    <cellStyle name="Note 13 10 2" xfId="24023"/>
    <cellStyle name="Note 13 10 2 2" xfId="43850"/>
    <cellStyle name="Note 13 10 3" xfId="34250"/>
    <cellStyle name="Note 13 11" xfId="10955"/>
    <cellStyle name="Note 13 11 2" xfId="22825"/>
    <cellStyle name="Note 13 11 2 2" xfId="42656"/>
    <cellStyle name="Note 13 11 3" xfId="33010"/>
    <cellStyle name="Note 13 12" xfId="11781"/>
    <cellStyle name="Note 13 12 2" xfId="23628"/>
    <cellStyle name="Note 13 12 2 2" xfId="43456"/>
    <cellStyle name="Note 13 12 3" xfId="33833"/>
    <cellStyle name="Note 13 13" xfId="30646"/>
    <cellStyle name="Note 13 2" xfId="6991"/>
    <cellStyle name="Note 13 2 10" xfId="16601"/>
    <cellStyle name="Note 13 2 10 2" xfId="28347"/>
    <cellStyle name="Note 13 2 10 2 2" xfId="48173"/>
    <cellStyle name="Note 13 2 10 3" xfId="38651"/>
    <cellStyle name="Note 13 2 11" xfId="17472"/>
    <cellStyle name="Note 13 2 11 2" xfId="29214"/>
    <cellStyle name="Note 13 2 11 2 2" xfId="49040"/>
    <cellStyle name="Note 13 2 11 3" xfId="39522"/>
    <cellStyle name="Note 13 2 12" xfId="30743"/>
    <cellStyle name="Note 13 2 2" xfId="7807"/>
    <cellStyle name="Note 13 2 2 10" xfId="13833"/>
    <cellStyle name="Note 13 2 2 10 2" xfId="25608"/>
    <cellStyle name="Note 13 2 2 10 2 2" xfId="45434"/>
    <cellStyle name="Note 13 2 2 10 3" xfId="35883"/>
    <cellStyle name="Note 13 2 2 11" xfId="31019"/>
    <cellStyle name="Note 13 2 2 2" xfId="9450"/>
    <cellStyle name="Note 13 2 2 2 2" xfId="13885"/>
    <cellStyle name="Note 13 2 2 2 2 2" xfId="25658"/>
    <cellStyle name="Note 13 2 2 2 2 2 2" xfId="45484"/>
    <cellStyle name="Note 13 2 2 2 2 3" xfId="35935"/>
    <cellStyle name="Note 13 2 2 2 3" xfId="14847"/>
    <cellStyle name="Note 13 2 2 2 3 2" xfId="26617"/>
    <cellStyle name="Note 13 2 2 2 3 2 2" xfId="46443"/>
    <cellStyle name="Note 13 2 2 2 3 3" xfId="36897"/>
    <cellStyle name="Note 13 2 2 2 4" xfId="15799"/>
    <cellStyle name="Note 13 2 2 2 4 2" xfId="27547"/>
    <cellStyle name="Note 13 2 2 2 4 2 2" xfId="47373"/>
    <cellStyle name="Note 13 2 2 2 4 3" xfId="37849"/>
    <cellStyle name="Note 13 2 2 2 5" xfId="16679"/>
    <cellStyle name="Note 13 2 2 2 5 2" xfId="28425"/>
    <cellStyle name="Note 13 2 2 2 5 2 2" xfId="48251"/>
    <cellStyle name="Note 13 2 2 2 5 3" xfId="38729"/>
    <cellStyle name="Note 13 2 2 2 6" xfId="17545"/>
    <cellStyle name="Note 13 2 2 2 6 2" xfId="29265"/>
    <cellStyle name="Note 13 2 2 2 6 2 2" xfId="49091"/>
    <cellStyle name="Note 13 2 2 2 6 3" xfId="39595"/>
    <cellStyle name="Note 13 2 2 2 7" xfId="18321"/>
    <cellStyle name="Note 13 2 2 2 7 2" xfId="30041"/>
    <cellStyle name="Note 13 2 2 2 7 2 2" xfId="49867"/>
    <cellStyle name="Note 13 2 2 2 7 3" xfId="40371"/>
    <cellStyle name="Note 13 2 2 2 8" xfId="19078"/>
    <cellStyle name="Note 13 2 2 2 8 2" xfId="41128"/>
    <cellStyle name="Note 13 2 2 2 9" xfId="31553"/>
    <cellStyle name="Note 13 2 2 3" xfId="9904"/>
    <cellStyle name="Note 13 2 2 3 2" xfId="14309"/>
    <cellStyle name="Note 13 2 2 3 2 2" xfId="26081"/>
    <cellStyle name="Note 13 2 2 3 2 2 2" xfId="45907"/>
    <cellStyle name="Note 13 2 2 3 2 3" xfId="36359"/>
    <cellStyle name="Note 13 2 2 3 3" xfId="15269"/>
    <cellStyle name="Note 13 2 2 3 3 2" xfId="27039"/>
    <cellStyle name="Note 13 2 2 3 3 2 2" xfId="46865"/>
    <cellStyle name="Note 13 2 2 3 3 3" xfId="37319"/>
    <cellStyle name="Note 13 2 2 3 4" xfId="16221"/>
    <cellStyle name="Note 13 2 2 3 4 2" xfId="27967"/>
    <cellStyle name="Note 13 2 2 3 4 2 2" xfId="47793"/>
    <cellStyle name="Note 13 2 2 3 4 3" xfId="38271"/>
    <cellStyle name="Note 13 2 2 3 5" xfId="17095"/>
    <cellStyle name="Note 13 2 2 3 5 2" xfId="28841"/>
    <cellStyle name="Note 13 2 2 3 5 2 2" xfId="48667"/>
    <cellStyle name="Note 13 2 2 3 5 3" xfId="39145"/>
    <cellStyle name="Note 13 2 2 3 6" xfId="17960"/>
    <cellStyle name="Note 13 2 2 3 6 2" xfId="29680"/>
    <cellStyle name="Note 13 2 2 3 6 2 2" xfId="49506"/>
    <cellStyle name="Note 13 2 2 3 6 3" xfId="40010"/>
    <cellStyle name="Note 13 2 2 3 7" xfId="18736"/>
    <cellStyle name="Note 13 2 2 3 7 2" xfId="30456"/>
    <cellStyle name="Note 13 2 2 3 7 2 2" xfId="50282"/>
    <cellStyle name="Note 13 2 2 3 7 3" xfId="40786"/>
    <cellStyle name="Note 13 2 2 3 8" xfId="19493"/>
    <cellStyle name="Note 13 2 2 3 8 2" xfId="41543"/>
    <cellStyle name="Note 13 2 2 3 9" xfId="31968"/>
    <cellStyle name="Note 13 2 2 4" xfId="12869"/>
    <cellStyle name="Note 13 2 2 4 2" xfId="24667"/>
    <cellStyle name="Note 13 2 2 4 2 2" xfId="44494"/>
    <cellStyle name="Note 13 2 2 4 3" xfId="34920"/>
    <cellStyle name="Note 13 2 2 5" xfId="10380"/>
    <cellStyle name="Note 13 2 2 5 2" xfId="22254"/>
    <cellStyle name="Note 13 2 2 5 2 2" xfId="42085"/>
    <cellStyle name="Note 13 2 2 5 3" xfId="32435"/>
    <cellStyle name="Note 13 2 2 6" xfId="12821"/>
    <cellStyle name="Note 13 2 2 6 2" xfId="24625"/>
    <cellStyle name="Note 13 2 2 6 2 2" xfId="44452"/>
    <cellStyle name="Note 13 2 2 6 3" xfId="34872"/>
    <cellStyle name="Note 13 2 2 7" xfId="10414"/>
    <cellStyle name="Note 13 2 2 7 2" xfId="22288"/>
    <cellStyle name="Note 13 2 2 7 2 2" xfId="42119"/>
    <cellStyle name="Note 13 2 2 7 3" xfId="32469"/>
    <cellStyle name="Note 13 2 2 8" xfId="12815"/>
    <cellStyle name="Note 13 2 2 8 2" xfId="24619"/>
    <cellStyle name="Note 13 2 2 8 2 2" xfId="44446"/>
    <cellStyle name="Note 13 2 2 8 3" xfId="34866"/>
    <cellStyle name="Note 13 2 2 9" xfId="10419"/>
    <cellStyle name="Note 13 2 2 9 2" xfId="22293"/>
    <cellStyle name="Note 13 2 2 9 2 2" xfId="42124"/>
    <cellStyle name="Note 13 2 2 9 3" xfId="32474"/>
    <cellStyle name="Note 13 2 3" xfId="8636"/>
    <cellStyle name="Note 13 2 3 2" xfId="13378"/>
    <cellStyle name="Note 13 2 3 2 2" xfId="25163"/>
    <cellStyle name="Note 13 2 3 2 2 2" xfId="44989"/>
    <cellStyle name="Note 13 2 3 2 3" xfId="35428"/>
    <cellStyle name="Note 13 2 3 3" xfId="14398"/>
    <cellStyle name="Note 13 2 3 3 2" xfId="26170"/>
    <cellStyle name="Note 13 2 3 3 2 2" xfId="45996"/>
    <cellStyle name="Note 13 2 3 3 3" xfId="36448"/>
    <cellStyle name="Note 13 2 3 4" xfId="15358"/>
    <cellStyle name="Note 13 2 3 4 2" xfId="27126"/>
    <cellStyle name="Note 13 2 3 4 2 2" xfId="46952"/>
    <cellStyle name="Note 13 2 3 4 3" xfId="37408"/>
    <cellStyle name="Note 13 2 3 5" xfId="16307"/>
    <cellStyle name="Note 13 2 3 5 2" xfId="28053"/>
    <cellStyle name="Note 13 2 3 5 2 2" xfId="47879"/>
    <cellStyle name="Note 13 2 3 5 3" xfId="38357"/>
    <cellStyle name="Note 13 2 3 6" xfId="17180"/>
    <cellStyle name="Note 13 2 3 6 2" xfId="28926"/>
    <cellStyle name="Note 13 2 3 6 2 2" xfId="48752"/>
    <cellStyle name="Note 13 2 3 6 3" xfId="39230"/>
    <cellStyle name="Note 13 2 3 7" xfId="18045"/>
    <cellStyle name="Note 13 2 3 7 2" xfId="29765"/>
    <cellStyle name="Note 13 2 3 7 2 2" xfId="49591"/>
    <cellStyle name="Note 13 2 3 7 3" xfId="40095"/>
    <cellStyle name="Note 13 2 3 8" xfId="18821"/>
    <cellStyle name="Note 13 2 3 8 2" xfId="40871"/>
    <cellStyle name="Note 13 2 3 9" xfId="31277"/>
    <cellStyle name="Note 13 2 4" xfId="9647"/>
    <cellStyle name="Note 13 2 4 2" xfId="14052"/>
    <cellStyle name="Note 13 2 4 2 2" xfId="25824"/>
    <cellStyle name="Note 13 2 4 2 2 2" xfId="45650"/>
    <cellStyle name="Note 13 2 4 2 3" xfId="36102"/>
    <cellStyle name="Note 13 2 4 3" xfId="15012"/>
    <cellStyle name="Note 13 2 4 3 2" xfId="26782"/>
    <cellStyle name="Note 13 2 4 3 2 2" xfId="46608"/>
    <cellStyle name="Note 13 2 4 3 3" xfId="37062"/>
    <cellStyle name="Note 13 2 4 4" xfId="15964"/>
    <cellStyle name="Note 13 2 4 4 2" xfId="27710"/>
    <cellStyle name="Note 13 2 4 4 2 2" xfId="47536"/>
    <cellStyle name="Note 13 2 4 4 3" xfId="38014"/>
    <cellStyle name="Note 13 2 4 5" xfId="16838"/>
    <cellStyle name="Note 13 2 4 5 2" xfId="28584"/>
    <cellStyle name="Note 13 2 4 5 2 2" xfId="48410"/>
    <cellStyle name="Note 13 2 4 5 3" xfId="38888"/>
    <cellStyle name="Note 13 2 4 6" xfId="17703"/>
    <cellStyle name="Note 13 2 4 6 2" xfId="29423"/>
    <cellStyle name="Note 13 2 4 6 2 2" xfId="49249"/>
    <cellStyle name="Note 13 2 4 6 3" xfId="39753"/>
    <cellStyle name="Note 13 2 4 7" xfId="18479"/>
    <cellStyle name="Note 13 2 4 7 2" xfId="30199"/>
    <cellStyle name="Note 13 2 4 7 2 2" xfId="50025"/>
    <cellStyle name="Note 13 2 4 7 3" xfId="40529"/>
    <cellStyle name="Note 13 2 4 8" xfId="19236"/>
    <cellStyle name="Note 13 2 4 8 2" xfId="41286"/>
    <cellStyle name="Note 13 2 4 9" xfId="31711"/>
    <cellStyle name="Note 13 2 5" xfId="12349"/>
    <cellStyle name="Note 13 2 5 2" xfId="24165"/>
    <cellStyle name="Note 13 2 5 2 2" xfId="43992"/>
    <cellStyle name="Note 13 2 5 3" xfId="34400"/>
    <cellStyle name="Note 13 2 6" xfId="10834"/>
    <cellStyle name="Note 13 2 6 2" xfId="22705"/>
    <cellStyle name="Note 13 2 6 2 2" xfId="42536"/>
    <cellStyle name="Note 13 2 6 3" xfId="32889"/>
    <cellStyle name="Note 13 2 7" xfId="13771"/>
    <cellStyle name="Note 13 2 7 2" xfId="25546"/>
    <cellStyle name="Note 13 2 7 2 2" xfId="45372"/>
    <cellStyle name="Note 13 2 7 3" xfId="35821"/>
    <cellStyle name="Note 13 2 8" xfId="14749"/>
    <cellStyle name="Note 13 2 8 2" xfId="26519"/>
    <cellStyle name="Note 13 2 8 2 2" xfId="46345"/>
    <cellStyle name="Note 13 2 8 3" xfId="36799"/>
    <cellStyle name="Note 13 2 9" xfId="15702"/>
    <cellStyle name="Note 13 2 9 2" xfId="27456"/>
    <cellStyle name="Note 13 2 9 2 2" xfId="47282"/>
    <cellStyle name="Note 13 2 9 3" xfId="37752"/>
    <cellStyle name="Note 13 3" xfId="7284"/>
    <cellStyle name="Note 13 3 10" xfId="15685"/>
    <cellStyle name="Note 13 3 10 2" xfId="27444"/>
    <cellStyle name="Note 13 3 10 2 2" xfId="47270"/>
    <cellStyle name="Note 13 3 10 3" xfId="37735"/>
    <cellStyle name="Note 13 3 11" xfId="30899"/>
    <cellStyle name="Note 13 3 2" xfId="8927"/>
    <cellStyle name="Note 13 3 2 2" xfId="13588"/>
    <cellStyle name="Note 13 3 2 2 2" xfId="25370"/>
    <cellStyle name="Note 13 3 2 2 2 2" xfId="45196"/>
    <cellStyle name="Note 13 3 2 2 3" xfId="35638"/>
    <cellStyle name="Note 13 3 2 3" xfId="14594"/>
    <cellStyle name="Note 13 3 2 3 2" xfId="26365"/>
    <cellStyle name="Note 13 3 2 3 2 2" xfId="46191"/>
    <cellStyle name="Note 13 3 2 3 3" xfId="36644"/>
    <cellStyle name="Note 13 3 2 4" xfId="15552"/>
    <cellStyle name="Note 13 3 2 4 2" xfId="27313"/>
    <cellStyle name="Note 13 3 2 4 2 2" xfId="47139"/>
    <cellStyle name="Note 13 3 2 4 3" xfId="37602"/>
    <cellStyle name="Note 13 3 2 5" xfId="16479"/>
    <cellStyle name="Note 13 3 2 5 2" xfId="28225"/>
    <cellStyle name="Note 13 3 2 5 2 2" xfId="48051"/>
    <cellStyle name="Note 13 3 2 5 3" xfId="38529"/>
    <cellStyle name="Note 13 3 2 6" xfId="17350"/>
    <cellStyle name="Note 13 3 2 6 2" xfId="29093"/>
    <cellStyle name="Note 13 3 2 6 2 2" xfId="48919"/>
    <cellStyle name="Note 13 3 2 6 3" xfId="39400"/>
    <cellStyle name="Note 13 3 2 7" xfId="18197"/>
    <cellStyle name="Note 13 3 2 7 2" xfId="29917"/>
    <cellStyle name="Note 13 3 2 7 2 2" xfId="49743"/>
    <cellStyle name="Note 13 3 2 7 3" xfId="40247"/>
    <cellStyle name="Note 13 3 2 8" xfId="18964"/>
    <cellStyle name="Note 13 3 2 8 2" xfId="41014"/>
    <cellStyle name="Note 13 3 2 9" xfId="31433"/>
    <cellStyle name="Note 13 3 3" xfId="9790"/>
    <cellStyle name="Note 13 3 3 2" xfId="14195"/>
    <cellStyle name="Note 13 3 3 2 2" xfId="25967"/>
    <cellStyle name="Note 13 3 3 2 2 2" xfId="45793"/>
    <cellStyle name="Note 13 3 3 2 3" xfId="36245"/>
    <cellStyle name="Note 13 3 3 3" xfId="15155"/>
    <cellStyle name="Note 13 3 3 3 2" xfId="26925"/>
    <cellStyle name="Note 13 3 3 3 2 2" xfId="46751"/>
    <cellStyle name="Note 13 3 3 3 3" xfId="37205"/>
    <cellStyle name="Note 13 3 3 4" xfId="16107"/>
    <cellStyle name="Note 13 3 3 4 2" xfId="27853"/>
    <cellStyle name="Note 13 3 3 4 2 2" xfId="47679"/>
    <cellStyle name="Note 13 3 3 4 3" xfId="38157"/>
    <cellStyle name="Note 13 3 3 5" xfId="16981"/>
    <cellStyle name="Note 13 3 3 5 2" xfId="28727"/>
    <cellStyle name="Note 13 3 3 5 2 2" xfId="48553"/>
    <cellStyle name="Note 13 3 3 5 3" xfId="39031"/>
    <cellStyle name="Note 13 3 3 6" xfId="17846"/>
    <cellStyle name="Note 13 3 3 6 2" xfId="29566"/>
    <cellStyle name="Note 13 3 3 6 2 2" xfId="49392"/>
    <cellStyle name="Note 13 3 3 6 3" xfId="39896"/>
    <cellStyle name="Note 13 3 3 7" xfId="18622"/>
    <cellStyle name="Note 13 3 3 7 2" xfId="30342"/>
    <cellStyle name="Note 13 3 3 7 2 2" xfId="50168"/>
    <cellStyle name="Note 13 3 3 7 3" xfId="40672"/>
    <cellStyle name="Note 13 3 3 8" xfId="19379"/>
    <cellStyle name="Note 13 3 3 8 2" xfId="41429"/>
    <cellStyle name="Note 13 3 3 9" xfId="31854"/>
    <cellStyle name="Note 13 3 4" xfId="12558"/>
    <cellStyle name="Note 13 3 4 2" xfId="24372"/>
    <cellStyle name="Note 13 3 4 2 2" xfId="44199"/>
    <cellStyle name="Note 13 3 4 3" xfId="34609"/>
    <cellStyle name="Note 13 3 5" xfId="10638"/>
    <cellStyle name="Note 13 3 5 2" xfId="22509"/>
    <cellStyle name="Note 13 3 5 2 2" xfId="42340"/>
    <cellStyle name="Note 13 3 5 3" xfId="32693"/>
    <cellStyle name="Note 13 3 6" xfId="11859"/>
    <cellStyle name="Note 13 3 6 2" xfId="23697"/>
    <cellStyle name="Note 13 3 6 2 2" xfId="43525"/>
    <cellStyle name="Note 13 3 6 3" xfId="33911"/>
    <cellStyle name="Note 13 3 7" xfId="11245"/>
    <cellStyle name="Note 13 3 7 2" xfId="23113"/>
    <cellStyle name="Note 13 3 7 2 2" xfId="42943"/>
    <cellStyle name="Note 13 3 7 3" xfId="33299"/>
    <cellStyle name="Note 13 3 8" xfId="13740"/>
    <cellStyle name="Note 13 3 8 2" xfId="25517"/>
    <cellStyle name="Note 13 3 8 2 2" xfId="45343"/>
    <cellStyle name="Note 13 3 8 3" xfId="35790"/>
    <cellStyle name="Note 13 3 9" xfId="14728"/>
    <cellStyle name="Note 13 3 9 2" xfId="26498"/>
    <cellStyle name="Note 13 3 9 2 2" xfId="46324"/>
    <cellStyle name="Note 13 3 9 3" xfId="36778"/>
    <cellStyle name="Note 13 4" xfId="8128"/>
    <cellStyle name="Note 13 4 2" xfId="13099"/>
    <cellStyle name="Note 13 4 2 2" xfId="24892"/>
    <cellStyle name="Note 13 4 2 2 2" xfId="44718"/>
    <cellStyle name="Note 13 4 2 3" xfId="35149"/>
    <cellStyle name="Note 13 4 3" xfId="10208"/>
    <cellStyle name="Note 13 4 3 2" xfId="22082"/>
    <cellStyle name="Note 13 4 3 2 2" xfId="41914"/>
    <cellStyle name="Note 13 4 3 3" xfId="32264"/>
    <cellStyle name="Note 13 4 4" xfId="12846"/>
    <cellStyle name="Note 13 4 4 2" xfId="24648"/>
    <cellStyle name="Note 13 4 4 2 2" xfId="44475"/>
    <cellStyle name="Note 13 4 4 3" xfId="34897"/>
    <cellStyle name="Note 13 4 5" xfId="10393"/>
    <cellStyle name="Note 13 4 5 2" xfId="22267"/>
    <cellStyle name="Note 13 4 5 2 2" xfId="42098"/>
    <cellStyle name="Note 13 4 5 3" xfId="32448"/>
    <cellStyle name="Note 13 4 6" xfId="12819"/>
    <cellStyle name="Note 13 4 6 2" xfId="24623"/>
    <cellStyle name="Note 13 4 6 2 2" xfId="44450"/>
    <cellStyle name="Note 13 4 6 3" xfId="34870"/>
    <cellStyle name="Note 13 4 7" xfId="10416"/>
    <cellStyle name="Note 13 4 7 2" xfId="22290"/>
    <cellStyle name="Note 13 4 7 2 2" xfId="42121"/>
    <cellStyle name="Note 13 4 7 3" xfId="32471"/>
    <cellStyle name="Note 13 4 8" xfId="11927"/>
    <cellStyle name="Note 13 4 8 2" xfId="33979"/>
    <cellStyle name="Note 13 4 9" xfId="31186"/>
    <cellStyle name="Note 13 5" xfId="9562"/>
    <cellStyle name="Note 13 5 2" xfId="13967"/>
    <cellStyle name="Note 13 5 2 2" xfId="25739"/>
    <cellStyle name="Note 13 5 2 2 2" xfId="45565"/>
    <cellStyle name="Note 13 5 2 3" xfId="36017"/>
    <cellStyle name="Note 13 5 3" xfId="14927"/>
    <cellStyle name="Note 13 5 3 2" xfId="26697"/>
    <cellStyle name="Note 13 5 3 2 2" xfId="46523"/>
    <cellStyle name="Note 13 5 3 3" xfId="36977"/>
    <cellStyle name="Note 13 5 4" xfId="15879"/>
    <cellStyle name="Note 13 5 4 2" xfId="27625"/>
    <cellStyle name="Note 13 5 4 2 2" xfId="47451"/>
    <cellStyle name="Note 13 5 4 3" xfId="37929"/>
    <cellStyle name="Note 13 5 5" xfId="16753"/>
    <cellStyle name="Note 13 5 5 2" xfId="28499"/>
    <cellStyle name="Note 13 5 5 2 2" xfId="48325"/>
    <cellStyle name="Note 13 5 5 3" xfId="38803"/>
    <cellStyle name="Note 13 5 6" xfId="17618"/>
    <cellStyle name="Note 13 5 6 2" xfId="29338"/>
    <cellStyle name="Note 13 5 6 2 2" xfId="49164"/>
    <cellStyle name="Note 13 5 6 3" xfId="39668"/>
    <cellStyle name="Note 13 5 7" xfId="18394"/>
    <cellStyle name="Note 13 5 7 2" xfId="30114"/>
    <cellStyle name="Note 13 5 7 2 2" xfId="49940"/>
    <cellStyle name="Note 13 5 7 3" xfId="40444"/>
    <cellStyle name="Note 13 5 8" xfId="19151"/>
    <cellStyle name="Note 13 5 8 2" xfId="41201"/>
    <cellStyle name="Note 13 5 9" xfId="31626"/>
    <cellStyle name="Note 13 6" xfId="12003"/>
    <cellStyle name="Note 13 6 2" xfId="23830"/>
    <cellStyle name="Note 13 6 2 2" xfId="43658"/>
    <cellStyle name="Note 13 6 3" xfId="34055"/>
    <cellStyle name="Note 13 7" xfId="11128"/>
    <cellStyle name="Note 13 7 2" xfId="22996"/>
    <cellStyle name="Note 13 7 2 2" xfId="42826"/>
    <cellStyle name="Note 13 7 3" xfId="33182"/>
    <cellStyle name="Note 13 8" xfId="11622"/>
    <cellStyle name="Note 13 8 2" xfId="23479"/>
    <cellStyle name="Note 13 8 2 2" xfId="43308"/>
    <cellStyle name="Note 13 8 3" xfId="33675"/>
    <cellStyle name="Note 13 9" xfId="11425"/>
    <cellStyle name="Note 13 9 2" xfId="23286"/>
    <cellStyle name="Note 13 9 2 2" xfId="43115"/>
    <cellStyle name="Note 13 9 3" xfId="33478"/>
    <cellStyle name="Note 14" xfId="6353"/>
    <cellStyle name="Note 14 10" xfId="12685"/>
    <cellStyle name="Note 14 10 2" xfId="24498"/>
    <cellStyle name="Note 14 10 2 2" xfId="44325"/>
    <cellStyle name="Note 14 10 3" xfId="34736"/>
    <cellStyle name="Note 14 11" xfId="10516"/>
    <cellStyle name="Note 14 11 2" xfId="22387"/>
    <cellStyle name="Note 14 11 2 2" xfId="42218"/>
    <cellStyle name="Note 14 11 3" xfId="32571"/>
    <cellStyle name="Note 14 12" xfId="13822"/>
    <cellStyle name="Note 14 12 2" xfId="25597"/>
    <cellStyle name="Note 14 12 2 2" xfId="45423"/>
    <cellStyle name="Note 14 12 3" xfId="35872"/>
    <cellStyle name="Note 14 13" xfId="30647"/>
    <cellStyle name="Note 14 2" xfId="6990"/>
    <cellStyle name="Note 14 2 10" xfId="11208"/>
    <cellStyle name="Note 14 2 10 2" xfId="23076"/>
    <cellStyle name="Note 14 2 10 2 2" xfId="42906"/>
    <cellStyle name="Note 14 2 10 3" xfId="33262"/>
    <cellStyle name="Note 14 2 11" xfId="13254"/>
    <cellStyle name="Note 14 2 11 2" xfId="25043"/>
    <cellStyle name="Note 14 2 11 2 2" xfId="44869"/>
    <cellStyle name="Note 14 2 11 3" xfId="35304"/>
    <cellStyle name="Note 14 2 12" xfId="30742"/>
    <cellStyle name="Note 14 2 2" xfId="7808"/>
    <cellStyle name="Note 14 2 2 10" xfId="11079"/>
    <cellStyle name="Note 14 2 2 10 2" xfId="22947"/>
    <cellStyle name="Note 14 2 2 10 2 2" xfId="42777"/>
    <cellStyle name="Note 14 2 2 10 3" xfId="33133"/>
    <cellStyle name="Note 14 2 2 11" xfId="31020"/>
    <cellStyle name="Note 14 2 2 2" xfId="9451"/>
    <cellStyle name="Note 14 2 2 2 2" xfId="13886"/>
    <cellStyle name="Note 14 2 2 2 2 2" xfId="25659"/>
    <cellStyle name="Note 14 2 2 2 2 2 2" xfId="45485"/>
    <cellStyle name="Note 14 2 2 2 2 3" xfId="35936"/>
    <cellStyle name="Note 14 2 2 2 3" xfId="14848"/>
    <cellStyle name="Note 14 2 2 2 3 2" xfId="26618"/>
    <cellStyle name="Note 14 2 2 2 3 2 2" xfId="46444"/>
    <cellStyle name="Note 14 2 2 2 3 3" xfId="36898"/>
    <cellStyle name="Note 14 2 2 2 4" xfId="15800"/>
    <cellStyle name="Note 14 2 2 2 4 2" xfId="27548"/>
    <cellStyle name="Note 14 2 2 2 4 2 2" xfId="47374"/>
    <cellStyle name="Note 14 2 2 2 4 3" xfId="37850"/>
    <cellStyle name="Note 14 2 2 2 5" xfId="16680"/>
    <cellStyle name="Note 14 2 2 2 5 2" xfId="28426"/>
    <cellStyle name="Note 14 2 2 2 5 2 2" xfId="48252"/>
    <cellStyle name="Note 14 2 2 2 5 3" xfId="38730"/>
    <cellStyle name="Note 14 2 2 2 6" xfId="17546"/>
    <cellStyle name="Note 14 2 2 2 6 2" xfId="29266"/>
    <cellStyle name="Note 14 2 2 2 6 2 2" xfId="49092"/>
    <cellStyle name="Note 14 2 2 2 6 3" xfId="39596"/>
    <cellStyle name="Note 14 2 2 2 7" xfId="18322"/>
    <cellStyle name="Note 14 2 2 2 7 2" xfId="30042"/>
    <cellStyle name="Note 14 2 2 2 7 2 2" xfId="49868"/>
    <cellStyle name="Note 14 2 2 2 7 3" xfId="40372"/>
    <cellStyle name="Note 14 2 2 2 8" xfId="19079"/>
    <cellStyle name="Note 14 2 2 2 8 2" xfId="41129"/>
    <cellStyle name="Note 14 2 2 2 9" xfId="31554"/>
    <cellStyle name="Note 14 2 2 3" xfId="9905"/>
    <cellStyle name="Note 14 2 2 3 2" xfId="14310"/>
    <cellStyle name="Note 14 2 2 3 2 2" xfId="26082"/>
    <cellStyle name="Note 14 2 2 3 2 2 2" xfId="45908"/>
    <cellStyle name="Note 14 2 2 3 2 3" xfId="36360"/>
    <cellStyle name="Note 14 2 2 3 3" xfId="15270"/>
    <cellStyle name="Note 14 2 2 3 3 2" xfId="27040"/>
    <cellStyle name="Note 14 2 2 3 3 2 2" xfId="46866"/>
    <cellStyle name="Note 14 2 2 3 3 3" xfId="37320"/>
    <cellStyle name="Note 14 2 2 3 4" xfId="16222"/>
    <cellStyle name="Note 14 2 2 3 4 2" xfId="27968"/>
    <cellStyle name="Note 14 2 2 3 4 2 2" xfId="47794"/>
    <cellStyle name="Note 14 2 2 3 4 3" xfId="38272"/>
    <cellStyle name="Note 14 2 2 3 5" xfId="17096"/>
    <cellStyle name="Note 14 2 2 3 5 2" xfId="28842"/>
    <cellStyle name="Note 14 2 2 3 5 2 2" xfId="48668"/>
    <cellStyle name="Note 14 2 2 3 5 3" xfId="39146"/>
    <cellStyle name="Note 14 2 2 3 6" xfId="17961"/>
    <cellStyle name="Note 14 2 2 3 6 2" xfId="29681"/>
    <cellStyle name="Note 14 2 2 3 6 2 2" xfId="49507"/>
    <cellStyle name="Note 14 2 2 3 6 3" xfId="40011"/>
    <cellStyle name="Note 14 2 2 3 7" xfId="18737"/>
    <cellStyle name="Note 14 2 2 3 7 2" xfId="30457"/>
    <cellStyle name="Note 14 2 2 3 7 2 2" xfId="50283"/>
    <cellStyle name="Note 14 2 2 3 7 3" xfId="40787"/>
    <cellStyle name="Note 14 2 2 3 8" xfId="19494"/>
    <cellStyle name="Note 14 2 2 3 8 2" xfId="41544"/>
    <cellStyle name="Note 14 2 2 3 9" xfId="31969"/>
    <cellStyle name="Note 14 2 2 4" xfId="12870"/>
    <cellStyle name="Note 14 2 2 4 2" xfId="24668"/>
    <cellStyle name="Note 14 2 2 4 2 2" xfId="44495"/>
    <cellStyle name="Note 14 2 2 4 3" xfId="34921"/>
    <cellStyle name="Note 14 2 2 5" xfId="13231"/>
    <cellStyle name="Note 14 2 2 5 2" xfId="25022"/>
    <cellStyle name="Note 14 2 2 5 2 2" xfId="44848"/>
    <cellStyle name="Note 14 2 2 5 3" xfId="35281"/>
    <cellStyle name="Note 14 2 2 6" xfId="10094"/>
    <cellStyle name="Note 14 2 2 6 2" xfId="21969"/>
    <cellStyle name="Note 14 2 2 6 2 2" xfId="41801"/>
    <cellStyle name="Note 14 2 2 6 3" xfId="32150"/>
    <cellStyle name="Note 14 2 2 7" xfId="13357"/>
    <cellStyle name="Note 14 2 2 7 2" xfId="25142"/>
    <cellStyle name="Note 14 2 2 7 2 2" xfId="44968"/>
    <cellStyle name="Note 14 2 2 7 3" xfId="35407"/>
    <cellStyle name="Note 14 2 2 8" xfId="10002"/>
    <cellStyle name="Note 14 2 2 8 2" xfId="21877"/>
    <cellStyle name="Note 14 2 2 8 2 2" xfId="41709"/>
    <cellStyle name="Note 14 2 2 8 3" xfId="32058"/>
    <cellStyle name="Note 14 2 2 9" xfId="12054"/>
    <cellStyle name="Note 14 2 2 9 2" xfId="23880"/>
    <cellStyle name="Note 14 2 2 9 2 2" xfId="43708"/>
    <cellStyle name="Note 14 2 2 9 3" xfId="34106"/>
    <cellStyle name="Note 14 2 3" xfId="8635"/>
    <cellStyle name="Note 14 2 3 2" xfId="13377"/>
    <cellStyle name="Note 14 2 3 2 2" xfId="25162"/>
    <cellStyle name="Note 14 2 3 2 2 2" xfId="44988"/>
    <cellStyle name="Note 14 2 3 2 3" xfId="35427"/>
    <cellStyle name="Note 14 2 3 3" xfId="14397"/>
    <cellStyle name="Note 14 2 3 3 2" xfId="26169"/>
    <cellStyle name="Note 14 2 3 3 2 2" xfId="45995"/>
    <cellStyle name="Note 14 2 3 3 3" xfId="36447"/>
    <cellStyle name="Note 14 2 3 4" xfId="15357"/>
    <cellStyle name="Note 14 2 3 4 2" xfId="27125"/>
    <cellStyle name="Note 14 2 3 4 2 2" xfId="46951"/>
    <cellStyle name="Note 14 2 3 4 3" xfId="37407"/>
    <cellStyle name="Note 14 2 3 5" xfId="16306"/>
    <cellStyle name="Note 14 2 3 5 2" xfId="28052"/>
    <cellStyle name="Note 14 2 3 5 2 2" xfId="47878"/>
    <cellStyle name="Note 14 2 3 5 3" xfId="38356"/>
    <cellStyle name="Note 14 2 3 6" xfId="17179"/>
    <cellStyle name="Note 14 2 3 6 2" xfId="28925"/>
    <cellStyle name="Note 14 2 3 6 2 2" xfId="48751"/>
    <cellStyle name="Note 14 2 3 6 3" xfId="39229"/>
    <cellStyle name="Note 14 2 3 7" xfId="18044"/>
    <cellStyle name="Note 14 2 3 7 2" xfId="29764"/>
    <cellStyle name="Note 14 2 3 7 2 2" xfId="49590"/>
    <cellStyle name="Note 14 2 3 7 3" xfId="40094"/>
    <cellStyle name="Note 14 2 3 8" xfId="18820"/>
    <cellStyle name="Note 14 2 3 8 2" xfId="40870"/>
    <cellStyle name="Note 14 2 3 9" xfId="31276"/>
    <cellStyle name="Note 14 2 4" xfId="9646"/>
    <cellStyle name="Note 14 2 4 2" xfId="14051"/>
    <cellStyle name="Note 14 2 4 2 2" xfId="25823"/>
    <cellStyle name="Note 14 2 4 2 2 2" xfId="45649"/>
    <cellStyle name="Note 14 2 4 2 3" xfId="36101"/>
    <cellStyle name="Note 14 2 4 3" xfId="15011"/>
    <cellStyle name="Note 14 2 4 3 2" xfId="26781"/>
    <cellStyle name="Note 14 2 4 3 2 2" xfId="46607"/>
    <cellStyle name="Note 14 2 4 3 3" xfId="37061"/>
    <cellStyle name="Note 14 2 4 4" xfId="15963"/>
    <cellStyle name="Note 14 2 4 4 2" xfId="27709"/>
    <cellStyle name="Note 14 2 4 4 2 2" xfId="47535"/>
    <cellStyle name="Note 14 2 4 4 3" xfId="38013"/>
    <cellStyle name="Note 14 2 4 5" xfId="16837"/>
    <cellStyle name="Note 14 2 4 5 2" xfId="28583"/>
    <cellStyle name="Note 14 2 4 5 2 2" xfId="48409"/>
    <cellStyle name="Note 14 2 4 5 3" xfId="38887"/>
    <cellStyle name="Note 14 2 4 6" xfId="17702"/>
    <cellStyle name="Note 14 2 4 6 2" xfId="29422"/>
    <cellStyle name="Note 14 2 4 6 2 2" xfId="49248"/>
    <cellStyle name="Note 14 2 4 6 3" xfId="39752"/>
    <cellStyle name="Note 14 2 4 7" xfId="18478"/>
    <cellStyle name="Note 14 2 4 7 2" xfId="30198"/>
    <cellStyle name="Note 14 2 4 7 2 2" xfId="50024"/>
    <cellStyle name="Note 14 2 4 7 3" xfId="40528"/>
    <cellStyle name="Note 14 2 4 8" xfId="19235"/>
    <cellStyle name="Note 14 2 4 8 2" xfId="41285"/>
    <cellStyle name="Note 14 2 4 9" xfId="31710"/>
    <cellStyle name="Note 14 2 5" xfId="12348"/>
    <cellStyle name="Note 14 2 5 2" xfId="24164"/>
    <cellStyle name="Note 14 2 5 2 2" xfId="43991"/>
    <cellStyle name="Note 14 2 5 3" xfId="34399"/>
    <cellStyle name="Note 14 2 6" xfId="10835"/>
    <cellStyle name="Note 14 2 6 2" xfId="22706"/>
    <cellStyle name="Note 14 2 6 2 2" xfId="42537"/>
    <cellStyle name="Note 14 2 6 3" xfId="32890"/>
    <cellStyle name="Note 14 2 7" xfId="12749"/>
    <cellStyle name="Note 14 2 7 2" xfId="24557"/>
    <cellStyle name="Note 14 2 7 2 2" xfId="44384"/>
    <cellStyle name="Note 14 2 7 3" xfId="34800"/>
    <cellStyle name="Note 14 2 8" xfId="10473"/>
    <cellStyle name="Note 14 2 8 2" xfId="22347"/>
    <cellStyle name="Note 14 2 8 2 2" xfId="42178"/>
    <cellStyle name="Note 14 2 8 3" xfId="32528"/>
    <cellStyle name="Note 14 2 9" xfId="11907"/>
    <cellStyle name="Note 14 2 9 2" xfId="23739"/>
    <cellStyle name="Note 14 2 9 2 2" xfId="43567"/>
    <cellStyle name="Note 14 2 9 3" xfId="33959"/>
    <cellStyle name="Note 14 3" xfId="7285"/>
    <cellStyle name="Note 14 3 10" xfId="13219"/>
    <cellStyle name="Note 14 3 10 2" xfId="25010"/>
    <cellStyle name="Note 14 3 10 2 2" xfId="44836"/>
    <cellStyle name="Note 14 3 10 3" xfId="35269"/>
    <cellStyle name="Note 14 3 11" xfId="30900"/>
    <cellStyle name="Note 14 3 2" xfId="8928"/>
    <cellStyle name="Note 14 3 2 2" xfId="13589"/>
    <cellStyle name="Note 14 3 2 2 2" xfId="25371"/>
    <cellStyle name="Note 14 3 2 2 2 2" xfId="45197"/>
    <cellStyle name="Note 14 3 2 2 3" xfId="35639"/>
    <cellStyle name="Note 14 3 2 3" xfId="14595"/>
    <cellStyle name="Note 14 3 2 3 2" xfId="26366"/>
    <cellStyle name="Note 14 3 2 3 2 2" xfId="46192"/>
    <cellStyle name="Note 14 3 2 3 3" xfId="36645"/>
    <cellStyle name="Note 14 3 2 4" xfId="15553"/>
    <cellStyle name="Note 14 3 2 4 2" xfId="27314"/>
    <cellStyle name="Note 14 3 2 4 2 2" xfId="47140"/>
    <cellStyle name="Note 14 3 2 4 3" xfId="37603"/>
    <cellStyle name="Note 14 3 2 5" xfId="16480"/>
    <cellStyle name="Note 14 3 2 5 2" xfId="28226"/>
    <cellStyle name="Note 14 3 2 5 2 2" xfId="48052"/>
    <cellStyle name="Note 14 3 2 5 3" xfId="38530"/>
    <cellStyle name="Note 14 3 2 6" xfId="17351"/>
    <cellStyle name="Note 14 3 2 6 2" xfId="29094"/>
    <cellStyle name="Note 14 3 2 6 2 2" xfId="48920"/>
    <cellStyle name="Note 14 3 2 6 3" xfId="39401"/>
    <cellStyle name="Note 14 3 2 7" xfId="18198"/>
    <cellStyle name="Note 14 3 2 7 2" xfId="29918"/>
    <cellStyle name="Note 14 3 2 7 2 2" xfId="49744"/>
    <cellStyle name="Note 14 3 2 7 3" xfId="40248"/>
    <cellStyle name="Note 14 3 2 8" xfId="18965"/>
    <cellStyle name="Note 14 3 2 8 2" xfId="41015"/>
    <cellStyle name="Note 14 3 2 9" xfId="31434"/>
    <cellStyle name="Note 14 3 3" xfId="9791"/>
    <cellStyle name="Note 14 3 3 2" xfId="14196"/>
    <cellStyle name="Note 14 3 3 2 2" xfId="25968"/>
    <cellStyle name="Note 14 3 3 2 2 2" xfId="45794"/>
    <cellStyle name="Note 14 3 3 2 3" xfId="36246"/>
    <cellStyle name="Note 14 3 3 3" xfId="15156"/>
    <cellStyle name="Note 14 3 3 3 2" xfId="26926"/>
    <cellStyle name="Note 14 3 3 3 2 2" xfId="46752"/>
    <cellStyle name="Note 14 3 3 3 3" xfId="37206"/>
    <cellStyle name="Note 14 3 3 4" xfId="16108"/>
    <cellStyle name="Note 14 3 3 4 2" xfId="27854"/>
    <cellStyle name="Note 14 3 3 4 2 2" xfId="47680"/>
    <cellStyle name="Note 14 3 3 4 3" xfId="38158"/>
    <cellStyle name="Note 14 3 3 5" xfId="16982"/>
    <cellStyle name="Note 14 3 3 5 2" xfId="28728"/>
    <cellStyle name="Note 14 3 3 5 2 2" xfId="48554"/>
    <cellStyle name="Note 14 3 3 5 3" xfId="39032"/>
    <cellStyle name="Note 14 3 3 6" xfId="17847"/>
    <cellStyle name="Note 14 3 3 6 2" xfId="29567"/>
    <cellStyle name="Note 14 3 3 6 2 2" xfId="49393"/>
    <cellStyle name="Note 14 3 3 6 3" xfId="39897"/>
    <cellStyle name="Note 14 3 3 7" xfId="18623"/>
    <cellStyle name="Note 14 3 3 7 2" xfId="30343"/>
    <cellStyle name="Note 14 3 3 7 2 2" xfId="50169"/>
    <cellStyle name="Note 14 3 3 7 3" xfId="40673"/>
    <cellStyle name="Note 14 3 3 8" xfId="19380"/>
    <cellStyle name="Note 14 3 3 8 2" xfId="41430"/>
    <cellStyle name="Note 14 3 3 9" xfId="31855"/>
    <cellStyle name="Note 14 3 4" xfId="12559"/>
    <cellStyle name="Note 14 3 4 2" xfId="24373"/>
    <cellStyle name="Note 14 3 4 2 2" xfId="44200"/>
    <cellStyle name="Note 14 3 4 3" xfId="34610"/>
    <cellStyle name="Note 14 3 5" xfId="10637"/>
    <cellStyle name="Note 14 3 5 2" xfId="22508"/>
    <cellStyle name="Note 14 3 5 2 2" xfId="42339"/>
    <cellStyle name="Note 14 3 5 3" xfId="32692"/>
    <cellStyle name="Note 14 3 6" xfId="11860"/>
    <cellStyle name="Note 14 3 6 2" xfId="23698"/>
    <cellStyle name="Note 14 3 6 2 2" xfId="43526"/>
    <cellStyle name="Note 14 3 6 3" xfId="33912"/>
    <cellStyle name="Note 14 3 7" xfId="11244"/>
    <cellStyle name="Note 14 3 7 2" xfId="23112"/>
    <cellStyle name="Note 14 3 7 2 2" xfId="42942"/>
    <cellStyle name="Note 14 3 7 3" xfId="33298"/>
    <cellStyle name="Note 14 3 8" xfId="13184"/>
    <cellStyle name="Note 14 3 8 2" xfId="24975"/>
    <cellStyle name="Note 14 3 8 2 2" xfId="44801"/>
    <cellStyle name="Note 14 3 8 3" xfId="35234"/>
    <cellStyle name="Note 14 3 9" xfId="10131"/>
    <cellStyle name="Note 14 3 9 2" xfId="22006"/>
    <cellStyle name="Note 14 3 9 2 2" xfId="41838"/>
    <cellStyle name="Note 14 3 9 3" xfId="32187"/>
    <cellStyle name="Note 14 4" xfId="8129"/>
    <cellStyle name="Note 14 4 2" xfId="13100"/>
    <cellStyle name="Note 14 4 2 2" xfId="24893"/>
    <cellStyle name="Note 14 4 2 2 2" xfId="44719"/>
    <cellStyle name="Note 14 4 2 3" xfId="35150"/>
    <cellStyle name="Note 14 4 3" xfId="10207"/>
    <cellStyle name="Note 14 4 3 2" xfId="22081"/>
    <cellStyle name="Note 14 4 3 2 2" xfId="41913"/>
    <cellStyle name="Note 14 4 3 3" xfId="32263"/>
    <cellStyle name="Note 14 4 4" xfId="13867"/>
    <cellStyle name="Note 14 4 4 2" xfId="25641"/>
    <cellStyle name="Note 14 4 4 2 2" xfId="45467"/>
    <cellStyle name="Note 14 4 4 3" xfId="35917"/>
    <cellStyle name="Note 14 4 5" xfId="14831"/>
    <cellStyle name="Note 14 4 5 2" xfId="26601"/>
    <cellStyle name="Note 14 4 5 2 2" xfId="46427"/>
    <cellStyle name="Note 14 4 5 3" xfId="36881"/>
    <cellStyle name="Note 14 4 6" xfId="15783"/>
    <cellStyle name="Note 14 4 6 2" xfId="27533"/>
    <cellStyle name="Note 14 4 6 2 2" xfId="47359"/>
    <cellStyle name="Note 14 4 6 3" xfId="37833"/>
    <cellStyle name="Note 14 4 7" xfId="16665"/>
    <cellStyle name="Note 14 4 7 2" xfId="28411"/>
    <cellStyle name="Note 14 4 7 2 2" xfId="48237"/>
    <cellStyle name="Note 14 4 7 3" xfId="38715"/>
    <cellStyle name="Note 14 4 8" xfId="17533"/>
    <cellStyle name="Note 14 4 8 2" xfId="39583"/>
    <cellStyle name="Note 14 4 9" xfId="31187"/>
    <cellStyle name="Note 14 5" xfId="9563"/>
    <cellStyle name="Note 14 5 2" xfId="13968"/>
    <cellStyle name="Note 14 5 2 2" xfId="25740"/>
    <cellStyle name="Note 14 5 2 2 2" xfId="45566"/>
    <cellStyle name="Note 14 5 2 3" xfId="36018"/>
    <cellStyle name="Note 14 5 3" xfId="14928"/>
    <cellStyle name="Note 14 5 3 2" xfId="26698"/>
    <cellStyle name="Note 14 5 3 2 2" xfId="46524"/>
    <cellStyle name="Note 14 5 3 3" xfId="36978"/>
    <cellStyle name="Note 14 5 4" xfId="15880"/>
    <cellStyle name="Note 14 5 4 2" xfId="27626"/>
    <cellStyle name="Note 14 5 4 2 2" xfId="47452"/>
    <cellStyle name="Note 14 5 4 3" xfId="37930"/>
    <cellStyle name="Note 14 5 5" xfId="16754"/>
    <cellStyle name="Note 14 5 5 2" xfId="28500"/>
    <cellStyle name="Note 14 5 5 2 2" xfId="48326"/>
    <cellStyle name="Note 14 5 5 3" xfId="38804"/>
    <cellStyle name="Note 14 5 6" xfId="17619"/>
    <cellStyle name="Note 14 5 6 2" xfId="29339"/>
    <cellStyle name="Note 14 5 6 2 2" xfId="49165"/>
    <cellStyle name="Note 14 5 6 3" xfId="39669"/>
    <cellStyle name="Note 14 5 7" xfId="18395"/>
    <cellStyle name="Note 14 5 7 2" xfId="30115"/>
    <cellStyle name="Note 14 5 7 2 2" xfId="49941"/>
    <cellStyle name="Note 14 5 7 3" xfId="40445"/>
    <cellStyle name="Note 14 5 8" xfId="19152"/>
    <cellStyle name="Note 14 5 8 2" xfId="41202"/>
    <cellStyle name="Note 14 5 9" xfId="31627"/>
    <cellStyle name="Note 14 6" xfId="12004"/>
    <cellStyle name="Note 14 6 2" xfId="23831"/>
    <cellStyle name="Note 14 6 2 2" xfId="43659"/>
    <cellStyle name="Note 14 6 3" xfId="34056"/>
    <cellStyle name="Note 14 7" xfId="11127"/>
    <cellStyle name="Note 14 7 2" xfId="22995"/>
    <cellStyle name="Note 14 7 2 2" xfId="42825"/>
    <cellStyle name="Note 14 7 3" xfId="33181"/>
    <cellStyle name="Note 14 8" xfId="11623"/>
    <cellStyle name="Note 14 8 2" xfId="23480"/>
    <cellStyle name="Note 14 8 2 2" xfId="43309"/>
    <cellStyle name="Note 14 8 3" xfId="33676"/>
    <cellStyle name="Note 14 9" xfId="11424"/>
    <cellStyle name="Note 14 9 2" xfId="23285"/>
    <cellStyle name="Note 14 9 2 2" xfId="43114"/>
    <cellStyle name="Note 14 9 3" xfId="33477"/>
    <cellStyle name="Note 15" xfId="6354"/>
    <cellStyle name="Note 15 10" xfId="13714"/>
    <cellStyle name="Note 15 10 2" xfId="25494"/>
    <cellStyle name="Note 15 10 2 2" xfId="45320"/>
    <cellStyle name="Note 15 10 3" xfId="35764"/>
    <cellStyle name="Note 15 11" xfId="14715"/>
    <cellStyle name="Note 15 11 2" xfId="26486"/>
    <cellStyle name="Note 15 11 2 2" xfId="46312"/>
    <cellStyle name="Note 15 11 3" xfId="36765"/>
    <cellStyle name="Note 15 12" xfId="15673"/>
    <cellStyle name="Note 15 12 2" xfId="27432"/>
    <cellStyle name="Note 15 12 2 2" xfId="47258"/>
    <cellStyle name="Note 15 12 3" xfId="37723"/>
    <cellStyle name="Note 15 13" xfId="30648"/>
    <cellStyle name="Note 15 2" xfId="6989"/>
    <cellStyle name="Note 15 2 10" xfId="11293"/>
    <cellStyle name="Note 15 2 10 2" xfId="23161"/>
    <cellStyle name="Note 15 2 10 2 2" xfId="42991"/>
    <cellStyle name="Note 15 2 10 3" xfId="33347"/>
    <cellStyle name="Note 15 2 11" xfId="13246"/>
    <cellStyle name="Note 15 2 11 2" xfId="25036"/>
    <cellStyle name="Note 15 2 11 2 2" xfId="44862"/>
    <cellStyle name="Note 15 2 11 3" xfId="35296"/>
    <cellStyle name="Note 15 2 12" xfId="30741"/>
    <cellStyle name="Note 15 2 2" xfId="7809"/>
    <cellStyle name="Note 15 2 2 10" xfId="18293"/>
    <cellStyle name="Note 15 2 2 10 2" xfId="30013"/>
    <cellStyle name="Note 15 2 2 10 2 2" xfId="49839"/>
    <cellStyle name="Note 15 2 2 10 3" xfId="40343"/>
    <cellStyle name="Note 15 2 2 11" xfId="31021"/>
    <cellStyle name="Note 15 2 2 2" xfId="9452"/>
    <cellStyle name="Note 15 2 2 2 2" xfId="13887"/>
    <cellStyle name="Note 15 2 2 2 2 2" xfId="25660"/>
    <cellStyle name="Note 15 2 2 2 2 2 2" xfId="45486"/>
    <cellStyle name="Note 15 2 2 2 2 3" xfId="35937"/>
    <cellStyle name="Note 15 2 2 2 3" xfId="14849"/>
    <cellStyle name="Note 15 2 2 2 3 2" xfId="26619"/>
    <cellStyle name="Note 15 2 2 2 3 2 2" xfId="46445"/>
    <cellStyle name="Note 15 2 2 2 3 3" xfId="36899"/>
    <cellStyle name="Note 15 2 2 2 4" xfId="15801"/>
    <cellStyle name="Note 15 2 2 2 4 2" xfId="27549"/>
    <cellStyle name="Note 15 2 2 2 4 2 2" xfId="47375"/>
    <cellStyle name="Note 15 2 2 2 4 3" xfId="37851"/>
    <cellStyle name="Note 15 2 2 2 5" xfId="16681"/>
    <cellStyle name="Note 15 2 2 2 5 2" xfId="28427"/>
    <cellStyle name="Note 15 2 2 2 5 2 2" xfId="48253"/>
    <cellStyle name="Note 15 2 2 2 5 3" xfId="38731"/>
    <cellStyle name="Note 15 2 2 2 6" xfId="17547"/>
    <cellStyle name="Note 15 2 2 2 6 2" xfId="29267"/>
    <cellStyle name="Note 15 2 2 2 6 2 2" xfId="49093"/>
    <cellStyle name="Note 15 2 2 2 6 3" xfId="39597"/>
    <cellStyle name="Note 15 2 2 2 7" xfId="18323"/>
    <cellStyle name="Note 15 2 2 2 7 2" xfId="30043"/>
    <cellStyle name="Note 15 2 2 2 7 2 2" xfId="49869"/>
    <cellStyle name="Note 15 2 2 2 7 3" xfId="40373"/>
    <cellStyle name="Note 15 2 2 2 8" xfId="19080"/>
    <cellStyle name="Note 15 2 2 2 8 2" xfId="41130"/>
    <cellStyle name="Note 15 2 2 2 9" xfId="31555"/>
    <cellStyle name="Note 15 2 2 3" xfId="9906"/>
    <cellStyle name="Note 15 2 2 3 2" xfId="14311"/>
    <cellStyle name="Note 15 2 2 3 2 2" xfId="26083"/>
    <cellStyle name="Note 15 2 2 3 2 2 2" xfId="45909"/>
    <cellStyle name="Note 15 2 2 3 2 3" xfId="36361"/>
    <cellStyle name="Note 15 2 2 3 3" xfId="15271"/>
    <cellStyle name="Note 15 2 2 3 3 2" xfId="27041"/>
    <cellStyle name="Note 15 2 2 3 3 2 2" xfId="46867"/>
    <cellStyle name="Note 15 2 2 3 3 3" xfId="37321"/>
    <cellStyle name="Note 15 2 2 3 4" xfId="16223"/>
    <cellStyle name="Note 15 2 2 3 4 2" xfId="27969"/>
    <cellStyle name="Note 15 2 2 3 4 2 2" xfId="47795"/>
    <cellStyle name="Note 15 2 2 3 4 3" xfId="38273"/>
    <cellStyle name="Note 15 2 2 3 5" xfId="17097"/>
    <cellStyle name="Note 15 2 2 3 5 2" xfId="28843"/>
    <cellStyle name="Note 15 2 2 3 5 2 2" xfId="48669"/>
    <cellStyle name="Note 15 2 2 3 5 3" xfId="39147"/>
    <cellStyle name="Note 15 2 2 3 6" xfId="17962"/>
    <cellStyle name="Note 15 2 2 3 6 2" xfId="29682"/>
    <cellStyle name="Note 15 2 2 3 6 2 2" xfId="49508"/>
    <cellStyle name="Note 15 2 2 3 6 3" xfId="40012"/>
    <cellStyle name="Note 15 2 2 3 7" xfId="18738"/>
    <cellStyle name="Note 15 2 2 3 7 2" xfId="30458"/>
    <cellStyle name="Note 15 2 2 3 7 2 2" xfId="50284"/>
    <cellStyle name="Note 15 2 2 3 7 3" xfId="40788"/>
    <cellStyle name="Note 15 2 2 3 8" xfId="19495"/>
    <cellStyle name="Note 15 2 2 3 8 2" xfId="41545"/>
    <cellStyle name="Note 15 2 2 3 9" xfId="31970"/>
    <cellStyle name="Note 15 2 2 4" xfId="12871"/>
    <cellStyle name="Note 15 2 2 4 2" xfId="24669"/>
    <cellStyle name="Note 15 2 2 4 2 2" xfId="44496"/>
    <cellStyle name="Note 15 2 2 4 3" xfId="34922"/>
    <cellStyle name="Note 15 2 2 5" xfId="13689"/>
    <cellStyle name="Note 15 2 2 5 2" xfId="25471"/>
    <cellStyle name="Note 15 2 2 5 2 2" xfId="45297"/>
    <cellStyle name="Note 15 2 2 5 3" xfId="35739"/>
    <cellStyle name="Note 15 2 2 6" xfId="14693"/>
    <cellStyle name="Note 15 2 2 6 2" xfId="26464"/>
    <cellStyle name="Note 15 2 2 6 2 2" xfId="46290"/>
    <cellStyle name="Note 15 2 2 6 3" xfId="36743"/>
    <cellStyle name="Note 15 2 2 7" xfId="15651"/>
    <cellStyle name="Note 15 2 2 7 2" xfId="27410"/>
    <cellStyle name="Note 15 2 2 7 2 2" xfId="47236"/>
    <cellStyle name="Note 15 2 2 7 3" xfId="37701"/>
    <cellStyle name="Note 15 2 2 8" xfId="16576"/>
    <cellStyle name="Note 15 2 2 8 2" xfId="28322"/>
    <cellStyle name="Note 15 2 2 8 2 2" xfId="48148"/>
    <cellStyle name="Note 15 2 2 8 3" xfId="38626"/>
    <cellStyle name="Note 15 2 2 9" xfId="17447"/>
    <cellStyle name="Note 15 2 2 9 2" xfId="29189"/>
    <cellStyle name="Note 15 2 2 9 2 2" xfId="49015"/>
    <cellStyle name="Note 15 2 2 9 3" xfId="39497"/>
    <cellStyle name="Note 15 2 3" xfId="8634"/>
    <cellStyle name="Note 15 2 3 2" xfId="13376"/>
    <cellStyle name="Note 15 2 3 2 2" xfId="25161"/>
    <cellStyle name="Note 15 2 3 2 2 2" xfId="44987"/>
    <cellStyle name="Note 15 2 3 2 3" xfId="35426"/>
    <cellStyle name="Note 15 2 3 3" xfId="14396"/>
    <cellStyle name="Note 15 2 3 3 2" xfId="26168"/>
    <cellStyle name="Note 15 2 3 3 2 2" xfId="45994"/>
    <cellStyle name="Note 15 2 3 3 3" xfId="36446"/>
    <cellStyle name="Note 15 2 3 4" xfId="15356"/>
    <cellStyle name="Note 15 2 3 4 2" xfId="27124"/>
    <cellStyle name="Note 15 2 3 4 2 2" xfId="46950"/>
    <cellStyle name="Note 15 2 3 4 3" xfId="37406"/>
    <cellStyle name="Note 15 2 3 5" xfId="16305"/>
    <cellStyle name="Note 15 2 3 5 2" xfId="28051"/>
    <cellStyle name="Note 15 2 3 5 2 2" xfId="47877"/>
    <cellStyle name="Note 15 2 3 5 3" xfId="38355"/>
    <cellStyle name="Note 15 2 3 6" xfId="17178"/>
    <cellStyle name="Note 15 2 3 6 2" xfId="28924"/>
    <cellStyle name="Note 15 2 3 6 2 2" xfId="48750"/>
    <cellStyle name="Note 15 2 3 6 3" xfId="39228"/>
    <cellStyle name="Note 15 2 3 7" xfId="18043"/>
    <cellStyle name="Note 15 2 3 7 2" xfId="29763"/>
    <cellStyle name="Note 15 2 3 7 2 2" xfId="49589"/>
    <cellStyle name="Note 15 2 3 7 3" xfId="40093"/>
    <cellStyle name="Note 15 2 3 8" xfId="18819"/>
    <cellStyle name="Note 15 2 3 8 2" xfId="40869"/>
    <cellStyle name="Note 15 2 3 9" xfId="31275"/>
    <cellStyle name="Note 15 2 4" xfId="9645"/>
    <cellStyle name="Note 15 2 4 2" xfId="14050"/>
    <cellStyle name="Note 15 2 4 2 2" xfId="25822"/>
    <cellStyle name="Note 15 2 4 2 2 2" xfId="45648"/>
    <cellStyle name="Note 15 2 4 2 3" xfId="36100"/>
    <cellStyle name="Note 15 2 4 3" xfId="15010"/>
    <cellStyle name="Note 15 2 4 3 2" xfId="26780"/>
    <cellStyle name="Note 15 2 4 3 2 2" xfId="46606"/>
    <cellStyle name="Note 15 2 4 3 3" xfId="37060"/>
    <cellStyle name="Note 15 2 4 4" xfId="15962"/>
    <cellStyle name="Note 15 2 4 4 2" xfId="27708"/>
    <cellStyle name="Note 15 2 4 4 2 2" xfId="47534"/>
    <cellStyle name="Note 15 2 4 4 3" xfId="38012"/>
    <cellStyle name="Note 15 2 4 5" xfId="16836"/>
    <cellStyle name="Note 15 2 4 5 2" xfId="28582"/>
    <cellStyle name="Note 15 2 4 5 2 2" xfId="48408"/>
    <cellStyle name="Note 15 2 4 5 3" xfId="38886"/>
    <cellStyle name="Note 15 2 4 6" xfId="17701"/>
    <cellStyle name="Note 15 2 4 6 2" xfId="29421"/>
    <cellStyle name="Note 15 2 4 6 2 2" xfId="49247"/>
    <cellStyle name="Note 15 2 4 6 3" xfId="39751"/>
    <cellStyle name="Note 15 2 4 7" xfId="18477"/>
    <cellStyle name="Note 15 2 4 7 2" xfId="30197"/>
    <cellStyle name="Note 15 2 4 7 2 2" xfId="50023"/>
    <cellStyle name="Note 15 2 4 7 3" xfId="40527"/>
    <cellStyle name="Note 15 2 4 8" xfId="19234"/>
    <cellStyle name="Note 15 2 4 8 2" xfId="41284"/>
    <cellStyle name="Note 15 2 4 9" xfId="31709"/>
    <cellStyle name="Note 15 2 5" xfId="12347"/>
    <cellStyle name="Note 15 2 5 2" xfId="24163"/>
    <cellStyle name="Note 15 2 5 2 2" xfId="43990"/>
    <cellStyle name="Note 15 2 5 3" xfId="34398"/>
    <cellStyle name="Note 15 2 6" xfId="10836"/>
    <cellStyle name="Note 15 2 6 2" xfId="22707"/>
    <cellStyle name="Note 15 2 6 2 2" xfId="42538"/>
    <cellStyle name="Note 15 2 6 3" xfId="32891"/>
    <cellStyle name="Note 15 2 7" xfId="12238"/>
    <cellStyle name="Note 15 2 7 2" xfId="24058"/>
    <cellStyle name="Note 15 2 7 2 2" xfId="43885"/>
    <cellStyle name="Note 15 2 7 3" xfId="34289"/>
    <cellStyle name="Note 15 2 8" xfId="10930"/>
    <cellStyle name="Note 15 2 8 2" xfId="22801"/>
    <cellStyle name="Note 15 2 8 2 2" xfId="42632"/>
    <cellStyle name="Note 15 2 8 3" xfId="32985"/>
    <cellStyle name="Note 15 2 9" xfId="11802"/>
    <cellStyle name="Note 15 2 9 2" xfId="23645"/>
    <cellStyle name="Note 15 2 9 2 2" xfId="43473"/>
    <cellStyle name="Note 15 2 9 3" xfId="33854"/>
    <cellStyle name="Note 15 3" xfId="7286"/>
    <cellStyle name="Note 15 3 10" xfId="11901"/>
    <cellStyle name="Note 15 3 10 2" xfId="23734"/>
    <cellStyle name="Note 15 3 10 2 2" xfId="43562"/>
    <cellStyle name="Note 15 3 10 3" xfId="33953"/>
    <cellStyle name="Note 15 3 11" xfId="30901"/>
    <cellStyle name="Note 15 3 2" xfId="8929"/>
    <cellStyle name="Note 15 3 2 2" xfId="13590"/>
    <cellStyle name="Note 15 3 2 2 2" xfId="25372"/>
    <cellStyle name="Note 15 3 2 2 2 2" xfId="45198"/>
    <cellStyle name="Note 15 3 2 2 3" xfId="35640"/>
    <cellStyle name="Note 15 3 2 3" xfId="14596"/>
    <cellStyle name="Note 15 3 2 3 2" xfId="26367"/>
    <cellStyle name="Note 15 3 2 3 2 2" xfId="46193"/>
    <cellStyle name="Note 15 3 2 3 3" xfId="36646"/>
    <cellStyle name="Note 15 3 2 4" xfId="15554"/>
    <cellStyle name="Note 15 3 2 4 2" xfId="27315"/>
    <cellStyle name="Note 15 3 2 4 2 2" xfId="47141"/>
    <cellStyle name="Note 15 3 2 4 3" xfId="37604"/>
    <cellStyle name="Note 15 3 2 5" xfId="16481"/>
    <cellStyle name="Note 15 3 2 5 2" xfId="28227"/>
    <cellStyle name="Note 15 3 2 5 2 2" xfId="48053"/>
    <cellStyle name="Note 15 3 2 5 3" xfId="38531"/>
    <cellStyle name="Note 15 3 2 6" xfId="17352"/>
    <cellStyle name="Note 15 3 2 6 2" xfId="29095"/>
    <cellStyle name="Note 15 3 2 6 2 2" xfId="48921"/>
    <cellStyle name="Note 15 3 2 6 3" xfId="39402"/>
    <cellStyle name="Note 15 3 2 7" xfId="18199"/>
    <cellStyle name="Note 15 3 2 7 2" xfId="29919"/>
    <cellStyle name="Note 15 3 2 7 2 2" xfId="49745"/>
    <cellStyle name="Note 15 3 2 7 3" xfId="40249"/>
    <cellStyle name="Note 15 3 2 8" xfId="18966"/>
    <cellStyle name="Note 15 3 2 8 2" xfId="41016"/>
    <cellStyle name="Note 15 3 2 9" xfId="31435"/>
    <cellStyle name="Note 15 3 3" xfId="9792"/>
    <cellStyle name="Note 15 3 3 2" xfId="14197"/>
    <cellStyle name="Note 15 3 3 2 2" xfId="25969"/>
    <cellStyle name="Note 15 3 3 2 2 2" xfId="45795"/>
    <cellStyle name="Note 15 3 3 2 3" xfId="36247"/>
    <cellStyle name="Note 15 3 3 3" xfId="15157"/>
    <cellStyle name="Note 15 3 3 3 2" xfId="26927"/>
    <cellStyle name="Note 15 3 3 3 2 2" xfId="46753"/>
    <cellStyle name="Note 15 3 3 3 3" xfId="37207"/>
    <cellStyle name="Note 15 3 3 4" xfId="16109"/>
    <cellStyle name="Note 15 3 3 4 2" xfId="27855"/>
    <cellStyle name="Note 15 3 3 4 2 2" xfId="47681"/>
    <cellStyle name="Note 15 3 3 4 3" xfId="38159"/>
    <cellStyle name="Note 15 3 3 5" xfId="16983"/>
    <cellStyle name="Note 15 3 3 5 2" xfId="28729"/>
    <cellStyle name="Note 15 3 3 5 2 2" xfId="48555"/>
    <cellStyle name="Note 15 3 3 5 3" xfId="39033"/>
    <cellStyle name="Note 15 3 3 6" xfId="17848"/>
    <cellStyle name="Note 15 3 3 6 2" xfId="29568"/>
    <cellStyle name="Note 15 3 3 6 2 2" xfId="49394"/>
    <cellStyle name="Note 15 3 3 6 3" xfId="39898"/>
    <cellStyle name="Note 15 3 3 7" xfId="18624"/>
    <cellStyle name="Note 15 3 3 7 2" xfId="30344"/>
    <cellStyle name="Note 15 3 3 7 2 2" xfId="50170"/>
    <cellStyle name="Note 15 3 3 7 3" xfId="40674"/>
    <cellStyle name="Note 15 3 3 8" xfId="19381"/>
    <cellStyle name="Note 15 3 3 8 2" xfId="41431"/>
    <cellStyle name="Note 15 3 3 9" xfId="31856"/>
    <cellStyle name="Note 15 3 4" xfId="12560"/>
    <cellStyle name="Note 15 3 4 2" xfId="24374"/>
    <cellStyle name="Note 15 3 4 2 2" xfId="44201"/>
    <cellStyle name="Note 15 3 4 3" xfId="34611"/>
    <cellStyle name="Note 15 3 5" xfId="10636"/>
    <cellStyle name="Note 15 3 5 2" xfId="22507"/>
    <cellStyle name="Note 15 3 5 2 2" xfId="42338"/>
    <cellStyle name="Note 15 3 5 3" xfId="32691"/>
    <cellStyle name="Note 15 3 6" xfId="12268"/>
    <cellStyle name="Note 15 3 6 2" xfId="24088"/>
    <cellStyle name="Note 15 3 6 2 2" xfId="43915"/>
    <cellStyle name="Note 15 3 6 3" xfId="34319"/>
    <cellStyle name="Note 15 3 7" xfId="10902"/>
    <cellStyle name="Note 15 3 7 2" xfId="22773"/>
    <cellStyle name="Note 15 3 7 2 2" xfId="42604"/>
    <cellStyle name="Note 15 3 7 3" xfId="32957"/>
    <cellStyle name="Note 15 3 8" xfId="12739"/>
    <cellStyle name="Note 15 3 8 2" xfId="24548"/>
    <cellStyle name="Note 15 3 8 2 2" xfId="44375"/>
    <cellStyle name="Note 15 3 8 3" xfId="34790"/>
    <cellStyle name="Note 15 3 9" xfId="10480"/>
    <cellStyle name="Note 15 3 9 2" xfId="22354"/>
    <cellStyle name="Note 15 3 9 2 2" xfId="42185"/>
    <cellStyle name="Note 15 3 9 3" xfId="32535"/>
    <cellStyle name="Note 15 4" xfId="8130"/>
    <cellStyle name="Note 15 4 2" xfId="13101"/>
    <cellStyle name="Note 15 4 2 2" xfId="24894"/>
    <cellStyle name="Note 15 4 2 2 2" xfId="44720"/>
    <cellStyle name="Note 15 4 2 3" xfId="35151"/>
    <cellStyle name="Note 15 4 3" xfId="10206"/>
    <cellStyle name="Note 15 4 3 2" xfId="22080"/>
    <cellStyle name="Note 15 4 3 2 2" xfId="41912"/>
    <cellStyle name="Note 15 4 3 3" xfId="32262"/>
    <cellStyle name="Note 15 4 4" xfId="13342"/>
    <cellStyle name="Note 15 4 4 2" xfId="25128"/>
    <cellStyle name="Note 15 4 4 2 2" xfId="44954"/>
    <cellStyle name="Note 15 4 4 3" xfId="35392"/>
    <cellStyle name="Note 15 4 5" xfId="10014"/>
    <cellStyle name="Note 15 4 5 2" xfId="21889"/>
    <cellStyle name="Note 15 4 5 2 2" xfId="41721"/>
    <cellStyle name="Note 15 4 5 3" xfId="32070"/>
    <cellStyle name="Note 15 4 6" xfId="12595"/>
    <cellStyle name="Note 15 4 6 2" xfId="24409"/>
    <cellStyle name="Note 15 4 6 2 2" xfId="44236"/>
    <cellStyle name="Note 15 4 6 3" xfId="34646"/>
    <cellStyle name="Note 15 4 7" xfId="10601"/>
    <cellStyle name="Note 15 4 7 2" xfId="22472"/>
    <cellStyle name="Note 15 4 7 2 2" xfId="42303"/>
    <cellStyle name="Note 15 4 7 3" xfId="32656"/>
    <cellStyle name="Note 15 4 8" xfId="12791"/>
    <cellStyle name="Note 15 4 8 2" xfId="34842"/>
    <cellStyle name="Note 15 4 9" xfId="31188"/>
    <cellStyle name="Note 15 5" xfId="9564"/>
    <cellStyle name="Note 15 5 2" xfId="13969"/>
    <cellStyle name="Note 15 5 2 2" xfId="25741"/>
    <cellStyle name="Note 15 5 2 2 2" xfId="45567"/>
    <cellStyle name="Note 15 5 2 3" xfId="36019"/>
    <cellStyle name="Note 15 5 3" xfId="14929"/>
    <cellStyle name="Note 15 5 3 2" xfId="26699"/>
    <cellStyle name="Note 15 5 3 2 2" xfId="46525"/>
    <cellStyle name="Note 15 5 3 3" xfId="36979"/>
    <cellStyle name="Note 15 5 4" xfId="15881"/>
    <cellStyle name="Note 15 5 4 2" xfId="27627"/>
    <cellStyle name="Note 15 5 4 2 2" xfId="47453"/>
    <cellStyle name="Note 15 5 4 3" xfId="37931"/>
    <cellStyle name="Note 15 5 5" xfId="16755"/>
    <cellStyle name="Note 15 5 5 2" xfId="28501"/>
    <cellStyle name="Note 15 5 5 2 2" xfId="48327"/>
    <cellStyle name="Note 15 5 5 3" xfId="38805"/>
    <cellStyle name="Note 15 5 6" xfId="17620"/>
    <cellStyle name="Note 15 5 6 2" xfId="29340"/>
    <cellStyle name="Note 15 5 6 2 2" xfId="49166"/>
    <cellStyle name="Note 15 5 6 3" xfId="39670"/>
    <cellStyle name="Note 15 5 7" xfId="18396"/>
    <cellStyle name="Note 15 5 7 2" xfId="30116"/>
    <cellStyle name="Note 15 5 7 2 2" xfId="49942"/>
    <cellStyle name="Note 15 5 7 3" xfId="40446"/>
    <cellStyle name="Note 15 5 8" xfId="19153"/>
    <cellStyle name="Note 15 5 8 2" xfId="41203"/>
    <cellStyle name="Note 15 5 9" xfId="31628"/>
    <cellStyle name="Note 15 6" xfId="12005"/>
    <cellStyle name="Note 15 6 2" xfId="23832"/>
    <cellStyle name="Note 15 6 2 2" xfId="43660"/>
    <cellStyle name="Note 15 6 3" xfId="34057"/>
    <cellStyle name="Note 15 7" xfId="11126"/>
    <cellStyle name="Note 15 7 2" xfId="22994"/>
    <cellStyle name="Note 15 7 2 2" xfId="42824"/>
    <cellStyle name="Note 15 7 3" xfId="33180"/>
    <cellStyle name="Note 15 8" xfId="11624"/>
    <cellStyle name="Note 15 8 2" xfId="23481"/>
    <cellStyle name="Note 15 8 2 2" xfId="43310"/>
    <cellStyle name="Note 15 8 3" xfId="33677"/>
    <cellStyle name="Note 15 9" xfId="11423"/>
    <cellStyle name="Note 15 9 2" xfId="23284"/>
    <cellStyle name="Note 15 9 2 2" xfId="43113"/>
    <cellStyle name="Note 15 9 3" xfId="33476"/>
    <cellStyle name="Note 16" xfId="6355"/>
    <cellStyle name="Note 16 10" xfId="13235"/>
    <cellStyle name="Note 16 10 2" xfId="25026"/>
    <cellStyle name="Note 16 10 2 2" xfId="44852"/>
    <cellStyle name="Note 16 10 3" xfId="35285"/>
    <cellStyle name="Note 16 11" xfId="10092"/>
    <cellStyle name="Note 16 11 2" xfId="21967"/>
    <cellStyle name="Note 16 11 2 2" xfId="41799"/>
    <cellStyle name="Note 16 11 3" xfId="32148"/>
    <cellStyle name="Note 16 12" xfId="13095"/>
    <cellStyle name="Note 16 12 2" xfId="24888"/>
    <cellStyle name="Note 16 12 2 2" xfId="44714"/>
    <cellStyle name="Note 16 12 3" xfId="35145"/>
    <cellStyle name="Note 16 13" xfId="30649"/>
    <cellStyle name="Note 16 2" xfId="6988"/>
    <cellStyle name="Note 16 2 10" xfId="11136"/>
    <cellStyle name="Note 16 2 10 2" xfId="23004"/>
    <cellStyle name="Note 16 2 10 2 2" xfId="42834"/>
    <cellStyle name="Note 16 2 10 3" xfId="33190"/>
    <cellStyle name="Note 16 2 11" xfId="13261"/>
    <cellStyle name="Note 16 2 11 2" xfId="25050"/>
    <cellStyle name="Note 16 2 11 2 2" xfId="44876"/>
    <cellStyle name="Note 16 2 11 3" xfId="35311"/>
    <cellStyle name="Note 16 2 12" xfId="30740"/>
    <cellStyle name="Note 16 2 2" xfId="7810"/>
    <cellStyle name="Note 16 2 2 10" xfId="16469"/>
    <cellStyle name="Note 16 2 2 10 2" xfId="28215"/>
    <cellStyle name="Note 16 2 2 10 2 2" xfId="48041"/>
    <cellStyle name="Note 16 2 2 10 3" xfId="38519"/>
    <cellStyle name="Note 16 2 2 11" xfId="31022"/>
    <cellStyle name="Note 16 2 2 2" xfId="9453"/>
    <cellStyle name="Note 16 2 2 2 2" xfId="13888"/>
    <cellStyle name="Note 16 2 2 2 2 2" xfId="25661"/>
    <cellStyle name="Note 16 2 2 2 2 2 2" xfId="45487"/>
    <cellStyle name="Note 16 2 2 2 2 3" xfId="35938"/>
    <cellStyle name="Note 16 2 2 2 3" xfId="14850"/>
    <cellStyle name="Note 16 2 2 2 3 2" xfId="26620"/>
    <cellStyle name="Note 16 2 2 2 3 2 2" xfId="46446"/>
    <cellStyle name="Note 16 2 2 2 3 3" xfId="36900"/>
    <cellStyle name="Note 16 2 2 2 4" xfId="15802"/>
    <cellStyle name="Note 16 2 2 2 4 2" xfId="27550"/>
    <cellStyle name="Note 16 2 2 2 4 2 2" xfId="47376"/>
    <cellStyle name="Note 16 2 2 2 4 3" xfId="37852"/>
    <cellStyle name="Note 16 2 2 2 5" xfId="16682"/>
    <cellStyle name="Note 16 2 2 2 5 2" xfId="28428"/>
    <cellStyle name="Note 16 2 2 2 5 2 2" xfId="48254"/>
    <cellStyle name="Note 16 2 2 2 5 3" xfId="38732"/>
    <cellStyle name="Note 16 2 2 2 6" xfId="17548"/>
    <cellStyle name="Note 16 2 2 2 6 2" xfId="29268"/>
    <cellStyle name="Note 16 2 2 2 6 2 2" xfId="49094"/>
    <cellStyle name="Note 16 2 2 2 6 3" xfId="39598"/>
    <cellStyle name="Note 16 2 2 2 7" xfId="18324"/>
    <cellStyle name="Note 16 2 2 2 7 2" xfId="30044"/>
    <cellStyle name="Note 16 2 2 2 7 2 2" xfId="49870"/>
    <cellStyle name="Note 16 2 2 2 7 3" xfId="40374"/>
    <cellStyle name="Note 16 2 2 2 8" xfId="19081"/>
    <cellStyle name="Note 16 2 2 2 8 2" xfId="41131"/>
    <cellStyle name="Note 16 2 2 2 9" xfId="31556"/>
    <cellStyle name="Note 16 2 2 3" xfId="9907"/>
    <cellStyle name="Note 16 2 2 3 2" xfId="14312"/>
    <cellStyle name="Note 16 2 2 3 2 2" xfId="26084"/>
    <cellStyle name="Note 16 2 2 3 2 2 2" xfId="45910"/>
    <cellStyle name="Note 16 2 2 3 2 3" xfId="36362"/>
    <cellStyle name="Note 16 2 2 3 3" xfId="15272"/>
    <cellStyle name="Note 16 2 2 3 3 2" xfId="27042"/>
    <cellStyle name="Note 16 2 2 3 3 2 2" xfId="46868"/>
    <cellStyle name="Note 16 2 2 3 3 3" xfId="37322"/>
    <cellStyle name="Note 16 2 2 3 4" xfId="16224"/>
    <cellStyle name="Note 16 2 2 3 4 2" xfId="27970"/>
    <cellStyle name="Note 16 2 2 3 4 2 2" xfId="47796"/>
    <cellStyle name="Note 16 2 2 3 4 3" xfId="38274"/>
    <cellStyle name="Note 16 2 2 3 5" xfId="17098"/>
    <cellStyle name="Note 16 2 2 3 5 2" xfId="28844"/>
    <cellStyle name="Note 16 2 2 3 5 2 2" xfId="48670"/>
    <cellStyle name="Note 16 2 2 3 5 3" xfId="39148"/>
    <cellStyle name="Note 16 2 2 3 6" xfId="17963"/>
    <cellStyle name="Note 16 2 2 3 6 2" xfId="29683"/>
    <cellStyle name="Note 16 2 2 3 6 2 2" xfId="49509"/>
    <cellStyle name="Note 16 2 2 3 6 3" xfId="40013"/>
    <cellStyle name="Note 16 2 2 3 7" xfId="18739"/>
    <cellStyle name="Note 16 2 2 3 7 2" xfId="30459"/>
    <cellStyle name="Note 16 2 2 3 7 2 2" xfId="50285"/>
    <cellStyle name="Note 16 2 2 3 7 3" xfId="40789"/>
    <cellStyle name="Note 16 2 2 3 8" xfId="19496"/>
    <cellStyle name="Note 16 2 2 3 8 2" xfId="41546"/>
    <cellStyle name="Note 16 2 2 3 9" xfId="31971"/>
    <cellStyle name="Note 16 2 2 4" xfId="12872"/>
    <cellStyle name="Note 16 2 2 4 2" xfId="24670"/>
    <cellStyle name="Note 16 2 2 4 2 2" xfId="44497"/>
    <cellStyle name="Note 16 2 2 4 3" xfId="34923"/>
    <cellStyle name="Note 16 2 2 5" xfId="12661"/>
    <cellStyle name="Note 16 2 2 5 2" xfId="24474"/>
    <cellStyle name="Note 16 2 2 5 2 2" xfId="44301"/>
    <cellStyle name="Note 16 2 2 5 3" xfId="34712"/>
    <cellStyle name="Note 16 2 2 6" xfId="10538"/>
    <cellStyle name="Note 16 2 2 6 2" xfId="22409"/>
    <cellStyle name="Note 16 2 2 6 2 2" xfId="42240"/>
    <cellStyle name="Note 16 2 2 6 3" xfId="32593"/>
    <cellStyle name="Note 16 2 2 7" xfId="13571"/>
    <cellStyle name="Note 16 2 2 7 2" xfId="25353"/>
    <cellStyle name="Note 16 2 2 7 2 2" xfId="45179"/>
    <cellStyle name="Note 16 2 2 7 3" xfId="35621"/>
    <cellStyle name="Note 16 2 2 8" xfId="14580"/>
    <cellStyle name="Note 16 2 2 8 2" xfId="26351"/>
    <cellStyle name="Note 16 2 2 8 2 2" xfId="46177"/>
    <cellStyle name="Note 16 2 2 8 3" xfId="36630"/>
    <cellStyle name="Note 16 2 2 9" xfId="15538"/>
    <cellStyle name="Note 16 2 2 9 2" xfId="27301"/>
    <cellStyle name="Note 16 2 2 9 2 2" xfId="47127"/>
    <cellStyle name="Note 16 2 2 9 3" xfId="37588"/>
    <cellStyle name="Note 16 2 3" xfId="8633"/>
    <cellStyle name="Note 16 2 3 2" xfId="13375"/>
    <cellStyle name="Note 16 2 3 2 2" xfId="25160"/>
    <cellStyle name="Note 16 2 3 2 2 2" xfId="44986"/>
    <cellStyle name="Note 16 2 3 2 3" xfId="35425"/>
    <cellStyle name="Note 16 2 3 3" xfId="14395"/>
    <cellStyle name="Note 16 2 3 3 2" xfId="26167"/>
    <cellStyle name="Note 16 2 3 3 2 2" xfId="45993"/>
    <cellStyle name="Note 16 2 3 3 3" xfId="36445"/>
    <cellStyle name="Note 16 2 3 4" xfId="15355"/>
    <cellStyle name="Note 16 2 3 4 2" xfId="27123"/>
    <cellStyle name="Note 16 2 3 4 2 2" xfId="46949"/>
    <cellStyle name="Note 16 2 3 4 3" xfId="37405"/>
    <cellStyle name="Note 16 2 3 5" xfId="16304"/>
    <cellStyle name="Note 16 2 3 5 2" xfId="28050"/>
    <cellStyle name="Note 16 2 3 5 2 2" xfId="47876"/>
    <cellStyle name="Note 16 2 3 5 3" xfId="38354"/>
    <cellStyle name="Note 16 2 3 6" xfId="17177"/>
    <cellStyle name="Note 16 2 3 6 2" xfId="28923"/>
    <cellStyle name="Note 16 2 3 6 2 2" xfId="48749"/>
    <cellStyle name="Note 16 2 3 6 3" xfId="39227"/>
    <cellStyle name="Note 16 2 3 7" xfId="18042"/>
    <cellStyle name="Note 16 2 3 7 2" xfId="29762"/>
    <cellStyle name="Note 16 2 3 7 2 2" xfId="49588"/>
    <cellStyle name="Note 16 2 3 7 3" xfId="40092"/>
    <cellStyle name="Note 16 2 3 8" xfId="18818"/>
    <cellStyle name="Note 16 2 3 8 2" xfId="40868"/>
    <cellStyle name="Note 16 2 3 9" xfId="31274"/>
    <cellStyle name="Note 16 2 4" xfId="9644"/>
    <cellStyle name="Note 16 2 4 2" xfId="14049"/>
    <cellStyle name="Note 16 2 4 2 2" xfId="25821"/>
    <cellStyle name="Note 16 2 4 2 2 2" xfId="45647"/>
    <cellStyle name="Note 16 2 4 2 3" xfId="36099"/>
    <cellStyle name="Note 16 2 4 3" xfId="15009"/>
    <cellStyle name="Note 16 2 4 3 2" xfId="26779"/>
    <cellStyle name="Note 16 2 4 3 2 2" xfId="46605"/>
    <cellStyle name="Note 16 2 4 3 3" xfId="37059"/>
    <cellStyle name="Note 16 2 4 4" xfId="15961"/>
    <cellStyle name="Note 16 2 4 4 2" xfId="27707"/>
    <cellStyle name="Note 16 2 4 4 2 2" xfId="47533"/>
    <cellStyle name="Note 16 2 4 4 3" xfId="38011"/>
    <cellStyle name="Note 16 2 4 5" xfId="16835"/>
    <cellStyle name="Note 16 2 4 5 2" xfId="28581"/>
    <cellStyle name="Note 16 2 4 5 2 2" xfId="48407"/>
    <cellStyle name="Note 16 2 4 5 3" xfId="38885"/>
    <cellStyle name="Note 16 2 4 6" xfId="17700"/>
    <cellStyle name="Note 16 2 4 6 2" xfId="29420"/>
    <cellStyle name="Note 16 2 4 6 2 2" xfId="49246"/>
    <cellStyle name="Note 16 2 4 6 3" xfId="39750"/>
    <cellStyle name="Note 16 2 4 7" xfId="18476"/>
    <cellStyle name="Note 16 2 4 7 2" xfId="30196"/>
    <cellStyle name="Note 16 2 4 7 2 2" xfId="50022"/>
    <cellStyle name="Note 16 2 4 7 3" xfId="40526"/>
    <cellStyle name="Note 16 2 4 8" xfId="19233"/>
    <cellStyle name="Note 16 2 4 8 2" xfId="41283"/>
    <cellStyle name="Note 16 2 4 9" xfId="31708"/>
    <cellStyle name="Note 16 2 5" xfId="12346"/>
    <cellStyle name="Note 16 2 5 2" xfId="24162"/>
    <cellStyle name="Note 16 2 5 2 2" xfId="43989"/>
    <cellStyle name="Note 16 2 5 3" xfId="34397"/>
    <cellStyle name="Note 16 2 6" xfId="10837"/>
    <cellStyle name="Note 16 2 6 2" xfId="22708"/>
    <cellStyle name="Note 16 2 6 2 2" xfId="42539"/>
    <cellStyle name="Note 16 2 6 3" xfId="32892"/>
    <cellStyle name="Note 16 2 7" xfId="13270"/>
    <cellStyle name="Note 16 2 7 2" xfId="25058"/>
    <cellStyle name="Note 16 2 7 2 2" xfId="44884"/>
    <cellStyle name="Note 16 2 7 3" xfId="35320"/>
    <cellStyle name="Note 16 2 8" xfId="10073"/>
    <cellStyle name="Note 16 2 8 2" xfId="21948"/>
    <cellStyle name="Note 16 2 8 2 2" xfId="41780"/>
    <cellStyle name="Note 16 2 8 3" xfId="32129"/>
    <cellStyle name="Note 16 2 9" xfId="11994"/>
    <cellStyle name="Note 16 2 9 2" xfId="23821"/>
    <cellStyle name="Note 16 2 9 2 2" xfId="43649"/>
    <cellStyle name="Note 16 2 9 3" xfId="34046"/>
    <cellStyle name="Note 16 3" xfId="7287"/>
    <cellStyle name="Note 16 3 10" xfId="13765"/>
    <cellStyle name="Note 16 3 10 2" xfId="25540"/>
    <cellStyle name="Note 16 3 10 2 2" xfId="45366"/>
    <cellStyle name="Note 16 3 10 3" xfId="35815"/>
    <cellStyle name="Note 16 3 11" xfId="30902"/>
    <cellStyle name="Note 16 3 2" xfId="8930"/>
    <cellStyle name="Note 16 3 2 2" xfId="13591"/>
    <cellStyle name="Note 16 3 2 2 2" xfId="25373"/>
    <cellStyle name="Note 16 3 2 2 2 2" xfId="45199"/>
    <cellStyle name="Note 16 3 2 2 3" xfId="35641"/>
    <cellStyle name="Note 16 3 2 3" xfId="14597"/>
    <cellStyle name="Note 16 3 2 3 2" xfId="26368"/>
    <cellStyle name="Note 16 3 2 3 2 2" xfId="46194"/>
    <cellStyle name="Note 16 3 2 3 3" xfId="36647"/>
    <cellStyle name="Note 16 3 2 4" xfId="15555"/>
    <cellStyle name="Note 16 3 2 4 2" xfId="27316"/>
    <cellStyle name="Note 16 3 2 4 2 2" xfId="47142"/>
    <cellStyle name="Note 16 3 2 4 3" xfId="37605"/>
    <cellStyle name="Note 16 3 2 5" xfId="16482"/>
    <cellStyle name="Note 16 3 2 5 2" xfId="28228"/>
    <cellStyle name="Note 16 3 2 5 2 2" xfId="48054"/>
    <cellStyle name="Note 16 3 2 5 3" xfId="38532"/>
    <cellStyle name="Note 16 3 2 6" xfId="17353"/>
    <cellStyle name="Note 16 3 2 6 2" xfId="29096"/>
    <cellStyle name="Note 16 3 2 6 2 2" xfId="48922"/>
    <cellStyle name="Note 16 3 2 6 3" xfId="39403"/>
    <cellStyle name="Note 16 3 2 7" xfId="18200"/>
    <cellStyle name="Note 16 3 2 7 2" xfId="29920"/>
    <cellStyle name="Note 16 3 2 7 2 2" xfId="49746"/>
    <cellStyle name="Note 16 3 2 7 3" xfId="40250"/>
    <cellStyle name="Note 16 3 2 8" xfId="18967"/>
    <cellStyle name="Note 16 3 2 8 2" xfId="41017"/>
    <cellStyle name="Note 16 3 2 9" xfId="31436"/>
    <cellStyle name="Note 16 3 3" xfId="9793"/>
    <cellStyle name="Note 16 3 3 2" xfId="14198"/>
    <cellStyle name="Note 16 3 3 2 2" xfId="25970"/>
    <cellStyle name="Note 16 3 3 2 2 2" xfId="45796"/>
    <cellStyle name="Note 16 3 3 2 3" xfId="36248"/>
    <cellStyle name="Note 16 3 3 3" xfId="15158"/>
    <cellStyle name="Note 16 3 3 3 2" xfId="26928"/>
    <cellStyle name="Note 16 3 3 3 2 2" xfId="46754"/>
    <cellStyle name="Note 16 3 3 3 3" xfId="37208"/>
    <cellStyle name="Note 16 3 3 4" xfId="16110"/>
    <cellStyle name="Note 16 3 3 4 2" xfId="27856"/>
    <cellStyle name="Note 16 3 3 4 2 2" xfId="47682"/>
    <cellStyle name="Note 16 3 3 4 3" xfId="38160"/>
    <cellStyle name="Note 16 3 3 5" xfId="16984"/>
    <cellStyle name="Note 16 3 3 5 2" xfId="28730"/>
    <cellStyle name="Note 16 3 3 5 2 2" xfId="48556"/>
    <cellStyle name="Note 16 3 3 5 3" xfId="39034"/>
    <cellStyle name="Note 16 3 3 6" xfId="17849"/>
    <cellStyle name="Note 16 3 3 6 2" xfId="29569"/>
    <cellStyle name="Note 16 3 3 6 2 2" xfId="49395"/>
    <cellStyle name="Note 16 3 3 6 3" xfId="39899"/>
    <cellStyle name="Note 16 3 3 7" xfId="18625"/>
    <cellStyle name="Note 16 3 3 7 2" xfId="30345"/>
    <cellStyle name="Note 16 3 3 7 2 2" xfId="50171"/>
    <cellStyle name="Note 16 3 3 7 3" xfId="40675"/>
    <cellStyle name="Note 16 3 3 8" xfId="19382"/>
    <cellStyle name="Note 16 3 3 8 2" xfId="41432"/>
    <cellStyle name="Note 16 3 3 9" xfId="31857"/>
    <cellStyle name="Note 16 3 4" xfId="12561"/>
    <cellStyle name="Note 16 3 4 2" xfId="24375"/>
    <cellStyle name="Note 16 3 4 2 2" xfId="44202"/>
    <cellStyle name="Note 16 3 4 3" xfId="34612"/>
    <cellStyle name="Note 16 3 5" xfId="10635"/>
    <cellStyle name="Note 16 3 5 2" xfId="22506"/>
    <cellStyle name="Note 16 3 5 2 2" xfId="42337"/>
    <cellStyle name="Note 16 3 5 3" xfId="32690"/>
    <cellStyle name="Note 16 3 6" xfId="12786"/>
    <cellStyle name="Note 16 3 6 2" xfId="24592"/>
    <cellStyle name="Note 16 3 6 2 2" xfId="44419"/>
    <cellStyle name="Note 16 3 6 3" xfId="34837"/>
    <cellStyle name="Note 16 3 7" xfId="10441"/>
    <cellStyle name="Note 16 3 7 2" xfId="22315"/>
    <cellStyle name="Note 16 3 7 2 2" xfId="42146"/>
    <cellStyle name="Note 16 3 7 3" xfId="32496"/>
    <cellStyle name="Note 16 3 8" xfId="12284"/>
    <cellStyle name="Note 16 3 8 2" xfId="24104"/>
    <cellStyle name="Note 16 3 8 2 2" xfId="43931"/>
    <cellStyle name="Note 16 3 8 3" xfId="34335"/>
    <cellStyle name="Note 16 3 9" xfId="10889"/>
    <cellStyle name="Note 16 3 9 2" xfId="22760"/>
    <cellStyle name="Note 16 3 9 2 2" xfId="42591"/>
    <cellStyle name="Note 16 3 9 3" xfId="32944"/>
    <cellStyle name="Note 16 4" xfId="8131"/>
    <cellStyle name="Note 16 4 2" xfId="13102"/>
    <cellStyle name="Note 16 4 2 2" xfId="24895"/>
    <cellStyle name="Note 16 4 2 2 2" xfId="44721"/>
    <cellStyle name="Note 16 4 2 3" xfId="35152"/>
    <cellStyle name="Note 16 4 3" xfId="10205"/>
    <cellStyle name="Note 16 4 3 2" xfId="22079"/>
    <cellStyle name="Note 16 4 3 2 2" xfId="41911"/>
    <cellStyle name="Note 16 4 3 3" xfId="32261"/>
    <cellStyle name="Note 16 4 4" xfId="12314"/>
    <cellStyle name="Note 16 4 4 2" xfId="24131"/>
    <cellStyle name="Note 16 4 4 2 2" xfId="43958"/>
    <cellStyle name="Note 16 4 4 3" xfId="34365"/>
    <cellStyle name="Note 16 4 5" xfId="10864"/>
    <cellStyle name="Note 16 4 5 2" xfId="22735"/>
    <cellStyle name="Note 16 4 5 2 2" xfId="42566"/>
    <cellStyle name="Note 16 4 5 3" xfId="32919"/>
    <cellStyle name="Note 16 4 6" xfId="13558"/>
    <cellStyle name="Note 16 4 6 2" xfId="25340"/>
    <cellStyle name="Note 16 4 6 2 2" xfId="45166"/>
    <cellStyle name="Note 16 4 6 3" xfId="35608"/>
    <cellStyle name="Note 16 4 7" xfId="14567"/>
    <cellStyle name="Note 16 4 7 2" xfId="26338"/>
    <cellStyle name="Note 16 4 7 2 2" xfId="46164"/>
    <cellStyle name="Note 16 4 7 3" xfId="36617"/>
    <cellStyle name="Note 16 4 8" xfId="15525"/>
    <cellStyle name="Note 16 4 8 2" xfId="37575"/>
    <cellStyle name="Note 16 4 9" xfId="31189"/>
    <cellStyle name="Note 16 5" xfId="9565"/>
    <cellStyle name="Note 16 5 2" xfId="13970"/>
    <cellStyle name="Note 16 5 2 2" xfId="25742"/>
    <cellStyle name="Note 16 5 2 2 2" xfId="45568"/>
    <cellStyle name="Note 16 5 2 3" xfId="36020"/>
    <cellStyle name="Note 16 5 3" xfId="14930"/>
    <cellStyle name="Note 16 5 3 2" xfId="26700"/>
    <cellStyle name="Note 16 5 3 2 2" xfId="46526"/>
    <cellStyle name="Note 16 5 3 3" xfId="36980"/>
    <cellStyle name="Note 16 5 4" xfId="15882"/>
    <cellStyle name="Note 16 5 4 2" xfId="27628"/>
    <cellStyle name="Note 16 5 4 2 2" xfId="47454"/>
    <cellStyle name="Note 16 5 4 3" xfId="37932"/>
    <cellStyle name="Note 16 5 5" xfId="16756"/>
    <cellStyle name="Note 16 5 5 2" xfId="28502"/>
    <cellStyle name="Note 16 5 5 2 2" xfId="48328"/>
    <cellStyle name="Note 16 5 5 3" xfId="38806"/>
    <cellStyle name="Note 16 5 6" xfId="17621"/>
    <cellStyle name="Note 16 5 6 2" xfId="29341"/>
    <cellStyle name="Note 16 5 6 2 2" xfId="49167"/>
    <cellStyle name="Note 16 5 6 3" xfId="39671"/>
    <cellStyle name="Note 16 5 7" xfId="18397"/>
    <cellStyle name="Note 16 5 7 2" xfId="30117"/>
    <cellStyle name="Note 16 5 7 2 2" xfId="49943"/>
    <cellStyle name="Note 16 5 7 3" xfId="40447"/>
    <cellStyle name="Note 16 5 8" xfId="19154"/>
    <cellStyle name="Note 16 5 8 2" xfId="41204"/>
    <cellStyle name="Note 16 5 9" xfId="31629"/>
    <cellStyle name="Note 16 6" xfId="12006"/>
    <cellStyle name="Note 16 6 2" xfId="23833"/>
    <cellStyle name="Note 16 6 2 2" xfId="43661"/>
    <cellStyle name="Note 16 6 3" xfId="34058"/>
    <cellStyle name="Note 16 7" xfId="11125"/>
    <cellStyle name="Note 16 7 2" xfId="22993"/>
    <cellStyle name="Note 16 7 2 2" xfId="42823"/>
    <cellStyle name="Note 16 7 3" xfId="33179"/>
    <cellStyle name="Note 16 8" xfId="11625"/>
    <cellStyle name="Note 16 8 2" xfId="23482"/>
    <cellStyle name="Note 16 8 2 2" xfId="43311"/>
    <cellStyle name="Note 16 8 3" xfId="33678"/>
    <cellStyle name="Note 16 9" xfId="11422"/>
    <cellStyle name="Note 16 9 2" xfId="23283"/>
    <cellStyle name="Note 16 9 2 2" xfId="43112"/>
    <cellStyle name="Note 16 9 3" xfId="33475"/>
    <cellStyle name="Note 17" xfId="6356"/>
    <cellStyle name="Note 17 10" xfId="12116"/>
    <cellStyle name="Note 17 10 2" xfId="23942"/>
    <cellStyle name="Note 17 10 2 2" xfId="43769"/>
    <cellStyle name="Note 17 10 3" xfId="34167"/>
    <cellStyle name="Note 17 11" xfId="11024"/>
    <cellStyle name="Note 17 11 2" xfId="22893"/>
    <cellStyle name="Note 17 11 2 2" xfId="42724"/>
    <cellStyle name="Note 17 11 3" xfId="33079"/>
    <cellStyle name="Note 17 12" xfId="11716"/>
    <cellStyle name="Note 17 12 2" xfId="23569"/>
    <cellStyle name="Note 17 12 2 2" xfId="43397"/>
    <cellStyle name="Note 17 12 3" xfId="33768"/>
    <cellStyle name="Note 17 13" xfId="30650"/>
    <cellStyle name="Note 17 2" xfId="6987"/>
    <cellStyle name="Note 17 2 10" xfId="16600"/>
    <cellStyle name="Note 17 2 10 2" xfId="28346"/>
    <cellStyle name="Note 17 2 10 2 2" xfId="48172"/>
    <cellStyle name="Note 17 2 10 3" xfId="38650"/>
    <cellStyle name="Note 17 2 11" xfId="17471"/>
    <cellStyle name="Note 17 2 11 2" xfId="29213"/>
    <cellStyle name="Note 17 2 11 2 2" xfId="49039"/>
    <cellStyle name="Note 17 2 11 3" xfId="39521"/>
    <cellStyle name="Note 17 2 12" xfId="30739"/>
    <cellStyle name="Note 17 2 2" xfId="7811"/>
    <cellStyle name="Note 17 2 2 10" xfId="11452"/>
    <cellStyle name="Note 17 2 2 10 2" xfId="23313"/>
    <cellStyle name="Note 17 2 2 10 2 2" xfId="43142"/>
    <cellStyle name="Note 17 2 2 10 3" xfId="33505"/>
    <cellStyle name="Note 17 2 2 11" xfId="31023"/>
    <cellStyle name="Note 17 2 2 2" xfId="9454"/>
    <cellStyle name="Note 17 2 2 2 2" xfId="13889"/>
    <cellStyle name="Note 17 2 2 2 2 2" xfId="25662"/>
    <cellStyle name="Note 17 2 2 2 2 2 2" xfId="45488"/>
    <cellStyle name="Note 17 2 2 2 2 3" xfId="35939"/>
    <cellStyle name="Note 17 2 2 2 3" xfId="14851"/>
    <cellStyle name="Note 17 2 2 2 3 2" xfId="26621"/>
    <cellStyle name="Note 17 2 2 2 3 2 2" xfId="46447"/>
    <cellStyle name="Note 17 2 2 2 3 3" xfId="36901"/>
    <cellStyle name="Note 17 2 2 2 4" xfId="15803"/>
    <cellStyle name="Note 17 2 2 2 4 2" xfId="27551"/>
    <cellStyle name="Note 17 2 2 2 4 2 2" xfId="47377"/>
    <cellStyle name="Note 17 2 2 2 4 3" xfId="37853"/>
    <cellStyle name="Note 17 2 2 2 5" xfId="16683"/>
    <cellStyle name="Note 17 2 2 2 5 2" xfId="28429"/>
    <cellStyle name="Note 17 2 2 2 5 2 2" xfId="48255"/>
    <cellStyle name="Note 17 2 2 2 5 3" xfId="38733"/>
    <cellStyle name="Note 17 2 2 2 6" xfId="17549"/>
    <cellStyle name="Note 17 2 2 2 6 2" xfId="29269"/>
    <cellStyle name="Note 17 2 2 2 6 2 2" xfId="49095"/>
    <cellStyle name="Note 17 2 2 2 6 3" xfId="39599"/>
    <cellStyle name="Note 17 2 2 2 7" xfId="18325"/>
    <cellStyle name="Note 17 2 2 2 7 2" xfId="30045"/>
    <cellStyle name="Note 17 2 2 2 7 2 2" xfId="49871"/>
    <cellStyle name="Note 17 2 2 2 7 3" xfId="40375"/>
    <cellStyle name="Note 17 2 2 2 8" xfId="19082"/>
    <cellStyle name="Note 17 2 2 2 8 2" xfId="41132"/>
    <cellStyle name="Note 17 2 2 2 9" xfId="31557"/>
    <cellStyle name="Note 17 2 2 3" xfId="9908"/>
    <cellStyle name="Note 17 2 2 3 2" xfId="14313"/>
    <cellStyle name="Note 17 2 2 3 2 2" xfId="26085"/>
    <cellStyle name="Note 17 2 2 3 2 2 2" xfId="45911"/>
    <cellStyle name="Note 17 2 2 3 2 3" xfId="36363"/>
    <cellStyle name="Note 17 2 2 3 3" xfId="15273"/>
    <cellStyle name="Note 17 2 2 3 3 2" xfId="27043"/>
    <cellStyle name="Note 17 2 2 3 3 2 2" xfId="46869"/>
    <cellStyle name="Note 17 2 2 3 3 3" xfId="37323"/>
    <cellStyle name="Note 17 2 2 3 4" xfId="16225"/>
    <cellStyle name="Note 17 2 2 3 4 2" xfId="27971"/>
    <cellStyle name="Note 17 2 2 3 4 2 2" xfId="47797"/>
    <cellStyle name="Note 17 2 2 3 4 3" xfId="38275"/>
    <cellStyle name="Note 17 2 2 3 5" xfId="17099"/>
    <cellStyle name="Note 17 2 2 3 5 2" xfId="28845"/>
    <cellStyle name="Note 17 2 2 3 5 2 2" xfId="48671"/>
    <cellStyle name="Note 17 2 2 3 5 3" xfId="39149"/>
    <cellStyle name="Note 17 2 2 3 6" xfId="17964"/>
    <cellStyle name="Note 17 2 2 3 6 2" xfId="29684"/>
    <cellStyle name="Note 17 2 2 3 6 2 2" xfId="49510"/>
    <cellStyle name="Note 17 2 2 3 6 3" xfId="40014"/>
    <cellStyle name="Note 17 2 2 3 7" xfId="18740"/>
    <cellStyle name="Note 17 2 2 3 7 2" xfId="30460"/>
    <cellStyle name="Note 17 2 2 3 7 2 2" xfId="50286"/>
    <cellStyle name="Note 17 2 2 3 7 3" xfId="40790"/>
    <cellStyle name="Note 17 2 2 3 8" xfId="19497"/>
    <cellStyle name="Note 17 2 2 3 8 2" xfId="41547"/>
    <cellStyle name="Note 17 2 2 3 9" xfId="31972"/>
    <cellStyle name="Note 17 2 2 4" xfId="12873"/>
    <cellStyle name="Note 17 2 2 4 2" xfId="24671"/>
    <cellStyle name="Note 17 2 2 4 2 2" xfId="44498"/>
    <cellStyle name="Note 17 2 2 4 3" xfId="34924"/>
    <cellStyle name="Note 17 2 2 5" xfId="12194"/>
    <cellStyle name="Note 17 2 2 5 2" xfId="24018"/>
    <cellStyle name="Note 17 2 2 5 2 2" xfId="43845"/>
    <cellStyle name="Note 17 2 2 5 3" xfId="34245"/>
    <cellStyle name="Note 17 2 2 6" xfId="10958"/>
    <cellStyle name="Note 17 2 2 6 2" xfId="22828"/>
    <cellStyle name="Note 17 2 2 6 2 2" xfId="42659"/>
    <cellStyle name="Note 17 2 2 6 3" xfId="33013"/>
    <cellStyle name="Note 17 2 2 7" xfId="11778"/>
    <cellStyle name="Note 17 2 2 7 2" xfId="23625"/>
    <cellStyle name="Note 17 2 2 7 2 2" xfId="43453"/>
    <cellStyle name="Note 17 2 2 7 3" xfId="33830"/>
    <cellStyle name="Note 17 2 2 8" xfId="11299"/>
    <cellStyle name="Note 17 2 2 8 2" xfId="23167"/>
    <cellStyle name="Note 17 2 2 8 2 2" xfId="42997"/>
    <cellStyle name="Note 17 2 2 8 3" xfId="33353"/>
    <cellStyle name="Note 17 2 2 9" xfId="11593"/>
    <cellStyle name="Note 17 2 2 9 2" xfId="23450"/>
    <cellStyle name="Note 17 2 2 9 2 2" xfId="43279"/>
    <cellStyle name="Note 17 2 2 9 3" xfId="33646"/>
    <cellStyle name="Note 17 2 3" xfId="8632"/>
    <cellStyle name="Note 17 2 3 2" xfId="13374"/>
    <cellStyle name="Note 17 2 3 2 2" xfId="25159"/>
    <cellStyle name="Note 17 2 3 2 2 2" xfId="44985"/>
    <cellStyle name="Note 17 2 3 2 3" xfId="35424"/>
    <cellStyle name="Note 17 2 3 3" xfId="14394"/>
    <cellStyle name="Note 17 2 3 3 2" xfId="26166"/>
    <cellStyle name="Note 17 2 3 3 2 2" xfId="45992"/>
    <cellStyle name="Note 17 2 3 3 3" xfId="36444"/>
    <cellStyle name="Note 17 2 3 4" xfId="15354"/>
    <cellStyle name="Note 17 2 3 4 2" xfId="27122"/>
    <cellStyle name="Note 17 2 3 4 2 2" xfId="46948"/>
    <cellStyle name="Note 17 2 3 4 3" xfId="37404"/>
    <cellStyle name="Note 17 2 3 5" xfId="16303"/>
    <cellStyle name="Note 17 2 3 5 2" xfId="28049"/>
    <cellStyle name="Note 17 2 3 5 2 2" xfId="47875"/>
    <cellStyle name="Note 17 2 3 5 3" xfId="38353"/>
    <cellStyle name="Note 17 2 3 6" xfId="17176"/>
    <cellStyle name="Note 17 2 3 6 2" xfId="28922"/>
    <cellStyle name="Note 17 2 3 6 2 2" xfId="48748"/>
    <cellStyle name="Note 17 2 3 6 3" xfId="39226"/>
    <cellStyle name="Note 17 2 3 7" xfId="18041"/>
    <cellStyle name="Note 17 2 3 7 2" xfId="29761"/>
    <cellStyle name="Note 17 2 3 7 2 2" xfId="49587"/>
    <cellStyle name="Note 17 2 3 7 3" xfId="40091"/>
    <cellStyle name="Note 17 2 3 8" xfId="18817"/>
    <cellStyle name="Note 17 2 3 8 2" xfId="40867"/>
    <cellStyle name="Note 17 2 3 9" xfId="31273"/>
    <cellStyle name="Note 17 2 4" xfId="9643"/>
    <cellStyle name="Note 17 2 4 2" xfId="14048"/>
    <cellStyle name="Note 17 2 4 2 2" xfId="25820"/>
    <cellStyle name="Note 17 2 4 2 2 2" xfId="45646"/>
    <cellStyle name="Note 17 2 4 2 3" xfId="36098"/>
    <cellStyle name="Note 17 2 4 3" xfId="15008"/>
    <cellStyle name="Note 17 2 4 3 2" xfId="26778"/>
    <cellStyle name="Note 17 2 4 3 2 2" xfId="46604"/>
    <cellStyle name="Note 17 2 4 3 3" xfId="37058"/>
    <cellStyle name="Note 17 2 4 4" xfId="15960"/>
    <cellStyle name="Note 17 2 4 4 2" xfId="27706"/>
    <cellStyle name="Note 17 2 4 4 2 2" xfId="47532"/>
    <cellStyle name="Note 17 2 4 4 3" xfId="38010"/>
    <cellStyle name="Note 17 2 4 5" xfId="16834"/>
    <cellStyle name="Note 17 2 4 5 2" xfId="28580"/>
    <cellStyle name="Note 17 2 4 5 2 2" xfId="48406"/>
    <cellStyle name="Note 17 2 4 5 3" xfId="38884"/>
    <cellStyle name="Note 17 2 4 6" xfId="17699"/>
    <cellStyle name="Note 17 2 4 6 2" xfId="29419"/>
    <cellStyle name="Note 17 2 4 6 2 2" xfId="49245"/>
    <cellStyle name="Note 17 2 4 6 3" xfId="39749"/>
    <cellStyle name="Note 17 2 4 7" xfId="18475"/>
    <cellStyle name="Note 17 2 4 7 2" xfId="30195"/>
    <cellStyle name="Note 17 2 4 7 2 2" xfId="50021"/>
    <cellStyle name="Note 17 2 4 7 3" xfId="40525"/>
    <cellStyle name="Note 17 2 4 8" xfId="19232"/>
    <cellStyle name="Note 17 2 4 8 2" xfId="41282"/>
    <cellStyle name="Note 17 2 4 9" xfId="31707"/>
    <cellStyle name="Note 17 2 5" xfId="12345"/>
    <cellStyle name="Note 17 2 5 2" xfId="24161"/>
    <cellStyle name="Note 17 2 5 2 2" xfId="43988"/>
    <cellStyle name="Note 17 2 5 3" xfId="34396"/>
    <cellStyle name="Note 17 2 6" xfId="10838"/>
    <cellStyle name="Note 17 2 6 2" xfId="22709"/>
    <cellStyle name="Note 17 2 6 2 2" xfId="42540"/>
    <cellStyle name="Note 17 2 6 3" xfId="32893"/>
    <cellStyle name="Note 17 2 7" xfId="13770"/>
    <cellStyle name="Note 17 2 7 2" xfId="25545"/>
    <cellStyle name="Note 17 2 7 2 2" xfId="45371"/>
    <cellStyle name="Note 17 2 7 3" xfId="35820"/>
    <cellStyle name="Note 17 2 8" xfId="14748"/>
    <cellStyle name="Note 17 2 8 2" xfId="26518"/>
    <cellStyle name="Note 17 2 8 2 2" xfId="46344"/>
    <cellStyle name="Note 17 2 8 3" xfId="36798"/>
    <cellStyle name="Note 17 2 9" xfId="15701"/>
    <cellStyle name="Note 17 2 9 2" xfId="27455"/>
    <cellStyle name="Note 17 2 9 2 2" xfId="47281"/>
    <cellStyle name="Note 17 2 9 3" xfId="37751"/>
    <cellStyle name="Note 17 3" xfId="7288"/>
    <cellStyle name="Note 17 3 10" xfId="17498"/>
    <cellStyle name="Note 17 3 10 2" xfId="29240"/>
    <cellStyle name="Note 17 3 10 2 2" xfId="49066"/>
    <cellStyle name="Note 17 3 10 3" xfId="39548"/>
    <cellStyle name="Note 17 3 11" xfId="30903"/>
    <cellStyle name="Note 17 3 2" xfId="8931"/>
    <cellStyle name="Note 17 3 2 2" xfId="13592"/>
    <cellStyle name="Note 17 3 2 2 2" xfId="25374"/>
    <cellStyle name="Note 17 3 2 2 2 2" xfId="45200"/>
    <cellStyle name="Note 17 3 2 2 3" xfId="35642"/>
    <cellStyle name="Note 17 3 2 3" xfId="14598"/>
    <cellStyle name="Note 17 3 2 3 2" xfId="26369"/>
    <cellStyle name="Note 17 3 2 3 2 2" xfId="46195"/>
    <cellStyle name="Note 17 3 2 3 3" xfId="36648"/>
    <cellStyle name="Note 17 3 2 4" xfId="15556"/>
    <cellStyle name="Note 17 3 2 4 2" xfId="27317"/>
    <cellStyle name="Note 17 3 2 4 2 2" xfId="47143"/>
    <cellStyle name="Note 17 3 2 4 3" xfId="37606"/>
    <cellStyle name="Note 17 3 2 5" xfId="16483"/>
    <cellStyle name="Note 17 3 2 5 2" xfId="28229"/>
    <cellStyle name="Note 17 3 2 5 2 2" xfId="48055"/>
    <cellStyle name="Note 17 3 2 5 3" xfId="38533"/>
    <cellStyle name="Note 17 3 2 6" xfId="17354"/>
    <cellStyle name="Note 17 3 2 6 2" xfId="29097"/>
    <cellStyle name="Note 17 3 2 6 2 2" xfId="48923"/>
    <cellStyle name="Note 17 3 2 6 3" xfId="39404"/>
    <cellStyle name="Note 17 3 2 7" xfId="18201"/>
    <cellStyle name="Note 17 3 2 7 2" xfId="29921"/>
    <cellStyle name="Note 17 3 2 7 2 2" xfId="49747"/>
    <cellStyle name="Note 17 3 2 7 3" xfId="40251"/>
    <cellStyle name="Note 17 3 2 8" xfId="18968"/>
    <cellStyle name="Note 17 3 2 8 2" xfId="41018"/>
    <cellStyle name="Note 17 3 2 9" xfId="31437"/>
    <cellStyle name="Note 17 3 3" xfId="9794"/>
    <cellStyle name="Note 17 3 3 2" xfId="14199"/>
    <cellStyle name="Note 17 3 3 2 2" xfId="25971"/>
    <cellStyle name="Note 17 3 3 2 2 2" xfId="45797"/>
    <cellStyle name="Note 17 3 3 2 3" xfId="36249"/>
    <cellStyle name="Note 17 3 3 3" xfId="15159"/>
    <cellStyle name="Note 17 3 3 3 2" xfId="26929"/>
    <cellStyle name="Note 17 3 3 3 2 2" xfId="46755"/>
    <cellStyle name="Note 17 3 3 3 3" xfId="37209"/>
    <cellStyle name="Note 17 3 3 4" xfId="16111"/>
    <cellStyle name="Note 17 3 3 4 2" xfId="27857"/>
    <cellStyle name="Note 17 3 3 4 2 2" xfId="47683"/>
    <cellStyle name="Note 17 3 3 4 3" xfId="38161"/>
    <cellStyle name="Note 17 3 3 5" xfId="16985"/>
    <cellStyle name="Note 17 3 3 5 2" xfId="28731"/>
    <cellStyle name="Note 17 3 3 5 2 2" xfId="48557"/>
    <cellStyle name="Note 17 3 3 5 3" xfId="39035"/>
    <cellStyle name="Note 17 3 3 6" xfId="17850"/>
    <cellStyle name="Note 17 3 3 6 2" xfId="29570"/>
    <cellStyle name="Note 17 3 3 6 2 2" xfId="49396"/>
    <cellStyle name="Note 17 3 3 6 3" xfId="39900"/>
    <cellStyle name="Note 17 3 3 7" xfId="18626"/>
    <cellStyle name="Note 17 3 3 7 2" xfId="30346"/>
    <cellStyle name="Note 17 3 3 7 2 2" xfId="50172"/>
    <cellStyle name="Note 17 3 3 7 3" xfId="40676"/>
    <cellStyle name="Note 17 3 3 8" xfId="19383"/>
    <cellStyle name="Note 17 3 3 8 2" xfId="41433"/>
    <cellStyle name="Note 17 3 3 9" xfId="31858"/>
    <cellStyle name="Note 17 3 4" xfId="12562"/>
    <cellStyle name="Note 17 3 4 2" xfId="24376"/>
    <cellStyle name="Note 17 3 4 2 2" xfId="44203"/>
    <cellStyle name="Note 17 3 4 3" xfId="34613"/>
    <cellStyle name="Note 17 3 5" xfId="10634"/>
    <cellStyle name="Note 17 3 5 2" xfId="22505"/>
    <cellStyle name="Note 17 3 5 2 2" xfId="42336"/>
    <cellStyle name="Note 17 3 5 3" xfId="32689"/>
    <cellStyle name="Note 17 3 6" xfId="13806"/>
    <cellStyle name="Note 17 3 6 2" xfId="25581"/>
    <cellStyle name="Note 17 3 6 2 2" xfId="45407"/>
    <cellStyle name="Note 17 3 6 3" xfId="35856"/>
    <cellStyle name="Note 17 3 7" xfId="14782"/>
    <cellStyle name="Note 17 3 7 2" xfId="26552"/>
    <cellStyle name="Note 17 3 7 2 2" xfId="46378"/>
    <cellStyle name="Note 17 3 7 3" xfId="36832"/>
    <cellStyle name="Note 17 3 8" xfId="15734"/>
    <cellStyle name="Note 17 3 8 2" xfId="27488"/>
    <cellStyle name="Note 17 3 8 2 2" xfId="47314"/>
    <cellStyle name="Note 17 3 8 3" xfId="37784"/>
    <cellStyle name="Note 17 3 9" xfId="16629"/>
    <cellStyle name="Note 17 3 9 2" xfId="28375"/>
    <cellStyle name="Note 17 3 9 2 2" xfId="48201"/>
    <cellStyle name="Note 17 3 9 3" xfId="38679"/>
    <cellStyle name="Note 17 4" xfId="8132"/>
    <cellStyle name="Note 17 4 2" xfId="13103"/>
    <cellStyle name="Note 17 4 2 2" xfId="24896"/>
    <cellStyle name="Note 17 4 2 2 2" xfId="44722"/>
    <cellStyle name="Note 17 4 2 3" xfId="35153"/>
    <cellStyle name="Note 17 4 3" xfId="10204"/>
    <cellStyle name="Note 17 4 3 2" xfId="22078"/>
    <cellStyle name="Note 17 4 3 2 2" xfId="41910"/>
    <cellStyle name="Note 17 4 3 3" xfId="32260"/>
    <cellStyle name="Note 17 4 4" xfId="12847"/>
    <cellStyle name="Note 17 4 4 2" xfId="24649"/>
    <cellStyle name="Note 17 4 4 2 2" xfId="44476"/>
    <cellStyle name="Note 17 4 4 3" xfId="34898"/>
    <cellStyle name="Note 17 4 5" xfId="10392"/>
    <cellStyle name="Note 17 4 5 2" xfId="22266"/>
    <cellStyle name="Note 17 4 5 2 2" xfId="42097"/>
    <cellStyle name="Note 17 4 5 3" xfId="32447"/>
    <cellStyle name="Note 17 4 6" xfId="13838"/>
    <cellStyle name="Note 17 4 6 2" xfId="25613"/>
    <cellStyle name="Note 17 4 6 2 2" xfId="45439"/>
    <cellStyle name="Note 17 4 6 3" xfId="35888"/>
    <cellStyle name="Note 17 4 7" xfId="14807"/>
    <cellStyle name="Note 17 4 7 2" xfId="26577"/>
    <cellStyle name="Note 17 4 7 2 2" xfId="46403"/>
    <cellStyle name="Note 17 4 7 3" xfId="36857"/>
    <cellStyle name="Note 17 4 8" xfId="15759"/>
    <cellStyle name="Note 17 4 8 2" xfId="37809"/>
    <cellStyle name="Note 17 4 9" xfId="31190"/>
    <cellStyle name="Note 17 5" xfId="9566"/>
    <cellStyle name="Note 17 5 2" xfId="13971"/>
    <cellStyle name="Note 17 5 2 2" xfId="25743"/>
    <cellStyle name="Note 17 5 2 2 2" xfId="45569"/>
    <cellStyle name="Note 17 5 2 3" xfId="36021"/>
    <cellStyle name="Note 17 5 3" xfId="14931"/>
    <cellStyle name="Note 17 5 3 2" xfId="26701"/>
    <cellStyle name="Note 17 5 3 2 2" xfId="46527"/>
    <cellStyle name="Note 17 5 3 3" xfId="36981"/>
    <cellStyle name="Note 17 5 4" xfId="15883"/>
    <cellStyle name="Note 17 5 4 2" xfId="27629"/>
    <cellStyle name="Note 17 5 4 2 2" xfId="47455"/>
    <cellStyle name="Note 17 5 4 3" xfId="37933"/>
    <cellStyle name="Note 17 5 5" xfId="16757"/>
    <cellStyle name="Note 17 5 5 2" xfId="28503"/>
    <cellStyle name="Note 17 5 5 2 2" xfId="48329"/>
    <cellStyle name="Note 17 5 5 3" xfId="38807"/>
    <cellStyle name="Note 17 5 6" xfId="17622"/>
    <cellStyle name="Note 17 5 6 2" xfId="29342"/>
    <cellStyle name="Note 17 5 6 2 2" xfId="49168"/>
    <cellStyle name="Note 17 5 6 3" xfId="39672"/>
    <cellStyle name="Note 17 5 7" xfId="18398"/>
    <cellStyle name="Note 17 5 7 2" xfId="30118"/>
    <cellStyle name="Note 17 5 7 2 2" xfId="49944"/>
    <cellStyle name="Note 17 5 7 3" xfId="40448"/>
    <cellStyle name="Note 17 5 8" xfId="19155"/>
    <cellStyle name="Note 17 5 8 2" xfId="41205"/>
    <cellStyle name="Note 17 5 9" xfId="31630"/>
    <cellStyle name="Note 17 6" xfId="12007"/>
    <cellStyle name="Note 17 6 2" xfId="23834"/>
    <cellStyle name="Note 17 6 2 2" xfId="43662"/>
    <cellStyle name="Note 17 6 3" xfId="34059"/>
    <cellStyle name="Note 17 7" xfId="11124"/>
    <cellStyle name="Note 17 7 2" xfId="22992"/>
    <cellStyle name="Note 17 7 2 2" xfId="42822"/>
    <cellStyle name="Note 17 7 3" xfId="33178"/>
    <cellStyle name="Note 17 8" xfId="11626"/>
    <cellStyle name="Note 17 8 2" xfId="23483"/>
    <cellStyle name="Note 17 8 2 2" xfId="43312"/>
    <cellStyle name="Note 17 8 3" xfId="33679"/>
    <cellStyle name="Note 17 9" xfId="11421"/>
    <cellStyle name="Note 17 9 2" xfId="23282"/>
    <cellStyle name="Note 17 9 2 2" xfId="43111"/>
    <cellStyle name="Note 17 9 3" xfId="33474"/>
    <cellStyle name="Note 18" xfId="6357"/>
    <cellStyle name="Note 18 10" xfId="11420"/>
    <cellStyle name="Note 18 10 2" xfId="23281"/>
    <cellStyle name="Note 18 10 2 2" xfId="43110"/>
    <cellStyle name="Note 18 10 3" xfId="33473"/>
    <cellStyle name="Note 18 11" xfId="12686"/>
    <cellStyle name="Note 18 11 2" xfId="24499"/>
    <cellStyle name="Note 18 11 2 2" xfId="44326"/>
    <cellStyle name="Note 18 11 3" xfId="34737"/>
    <cellStyle name="Note 18 12" xfId="10515"/>
    <cellStyle name="Note 18 12 2" xfId="22386"/>
    <cellStyle name="Note 18 12 2 2" xfId="42217"/>
    <cellStyle name="Note 18 12 3" xfId="32570"/>
    <cellStyle name="Note 18 13" xfId="13310"/>
    <cellStyle name="Note 18 13 2" xfId="25097"/>
    <cellStyle name="Note 18 13 2 2" xfId="44923"/>
    <cellStyle name="Note 18 13 3" xfId="35360"/>
    <cellStyle name="Note 18 14" xfId="30651"/>
    <cellStyle name="Note 18 2" xfId="6358"/>
    <cellStyle name="Note 18 2 10" xfId="13715"/>
    <cellStyle name="Note 18 2 10 2" xfId="25495"/>
    <cellStyle name="Note 18 2 10 2 2" xfId="45321"/>
    <cellStyle name="Note 18 2 10 3" xfId="35765"/>
    <cellStyle name="Note 18 2 11" xfId="14716"/>
    <cellStyle name="Note 18 2 11 2" xfId="26487"/>
    <cellStyle name="Note 18 2 11 2 2" xfId="46313"/>
    <cellStyle name="Note 18 2 11 3" xfId="36766"/>
    <cellStyle name="Note 18 2 12" xfId="15674"/>
    <cellStyle name="Note 18 2 12 2" xfId="27433"/>
    <cellStyle name="Note 18 2 12 2 2" xfId="47259"/>
    <cellStyle name="Note 18 2 12 3" xfId="37724"/>
    <cellStyle name="Note 18 2 13" xfId="30652"/>
    <cellStyle name="Note 18 2 2" xfId="6985"/>
    <cellStyle name="Note 18 2 2 10" xfId="11294"/>
    <cellStyle name="Note 18 2 2 10 2" xfId="23162"/>
    <cellStyle name="Note 18 2 2 10 2 2" xfId="42992"/>
    <cellStyle name="Note 18 2 2 10 3" xfId="33348"/>
    <cellStyle name="Note 18 2 2 11" xfId="13734"/>
    <cellStyle name="Note 18 2 2 11 2" xfId="25512"/>
    <cellStyle name="Note 18 2 2 11 2 2" xfId="45338"/>
    <cellStyle name="Note 18 2 2 11 3" xfId="35784"/>
    <cellStyle name="Note 18 2 2 12" xfId="30737"/>
    <cellStyle name="Note 18 2 2 2" xfId="7812"/>
    <cellStyle name="Note 18 2 2 2 10" xfId="10488"/>
    <cellStyle name="Note 18 2 2 2 10 2" xfId="22362"/>
    <cellStyle name="Note 18 2 2 2 10 2 2" xfId="42193"/>
    <cellStyle name="Note 18 2 2 2 10 3" xfId="32543"/>
    <cellStyle name="Note 18 2 2 2 11" xfId="31024"/>
    <cellStyle name="Note 18 2 2 2 2" xfId="9455"/>
    <cellStyle name="Note 18 2 2 2 2 2" xfId="13890"/>
    <cellStyle name="Note 18 2 2 2 2 2 2" xfId="25663"/>
    <cellStyle name="Note 18 2 2 2 2 2 2 2" xfId="45489"/>
    <cellStyle name="Note 18 2 2 2 2 2 3" xfId="35940"/>
    <cellStyle name="Note 18 2 2 2 2 3" xfId="14852"/>
    <cellStyle name="Note 18 2 2 2 2 3 2" xfId="26622"/>
    <cellStyle name="Note 18 2 2 2 2 3 2 2" xfId="46448"/>
    <cellStyle name="Note 18 2 2 2 2 3 3" xfId="36902"/>
    <cellStyle name="Note 18 2 2 2 2 4" xfId="15804"/>
    <cellStyle name="Note 18 2 2 2 2 4 2" xfId="27552"/>
    <cellStyle name="Note 18 2 2 2 2 4 2 2" xfId="47378"/>
    <cellStyle name="Note 18 2 2 2 2 4 3" xfId="37854"/>
    <cellStyle name="Note 18 2 2 2 2 5" xfId="16684"/>
    <cellStyle name="Note 18 2 2 2 2 5 2" xfId="28430"/>
    <cellStyle name="Note 18 2 2 2 2 5 2 2" xfId="48256"/>
    <cellStyle name="Note 18 2 2 2 2 5 3" xfId="38734"/>
    <cellStyle name="Note 18 2 2 2 2 6" xfId="17550"/>
    <cellStyle name="Note 18 2 2 2 2 6 2" xfId="29270"/>
    <cellStyle name="Note 18 2 2 2 2 6 2 2" xfId="49096"/>
    <cellStyle name="Note 18 2 2 2 2 6 3" xfId="39600"/>
    <cellStyle name="Note 18 2 2 2 2 7" xfId="18326"/>
    <cellStyle name="Note 18 2 2 2 2 7 2" xfId="30046"/>
    <cellStyle name="Note 18 2 2 2 2 7 2 2" xfId="49872"/>
    <cellStyle name="Note 18 2 2 2 2 7 3" xfId="40376"/>
    <cellStyle name="Note 18 2 2 2 2 8" xfId="19083"/>
    <cellStyle name="Note 18 2 2 2 2 8 2" xfId="41133"/>
    <cellStyle name="Note 18 2 2 2 2 9" xfId="31558"/>
    <cellStyle name="Note 18 2 2 2 3" xfId="9909"/>
    <cellStyle name="Note 18 2 2 2 3 2" xfId="14314"/>
    <cellStyle name="Note 18 2 2 2 3 2 2" xfId="26086"/>
    <cellStyle name="Note 18 2 2 2 3 2 2 2" xfId="45912"/>
    <cellStyle name="Note 18 2 2 2 3 2 3" xfId="36364"/>
    <cellStyle name="Note 18 2 2 2 3 3" xfId="15274"/>
    <cellStyle name="Note 18 2 2 2 3 3 2" xfId="27044"/>
    <cellStyle name="Note 18 2 2 2 3 3 2 2" xfId="46870"/>
    <cellStyle name="Note 18 2 2 2 3 3 3" xfId="37324"/>
    <cellStyle name="Note 18 2 2 2 3 4" xfId="16226"/>
    <cellStyle name="Note 18 2 2 2 3 4 2" xfId="27972"/>
    <cellStyle name="Note 18 2 2 2 3 4 2 2" xfId="47798"/>
    <cellStyle name="Note 18 2 2 2 3 4 3" xfId="38276"/>
    <cellStyle name="Note 18 2 2 2 3 5" xfId="17100"/>
    <cellStyle name="Note 18 2 2 2 3 5 2" xfId="28846"/>
    <cellStyle name="Note 18 2 2 2 3 5 2 2" xfId="48672"/>
    <cellStyle name="Note 18 2 2 2 3 5 3" xfId="39150"/>
    <cellStyle name="Note 18 2 2 2 3 6" xfId="17965"/>
    <cellStyle name="Note 18 2 2 2 3 6 2" xfId="29685"/>
    <cellStyle name="Note 18 2 2 2 3 6 2 2" xfId="49511"/>
    <cellStyle name="Note 18 2 2 2 3 6 3" xfId="40015"/>
    <cellStyle name="Note 18 2 2 2 3 7" xfId="18741"/>
    <cellStyle name="Note 18 2 2 2 3 7 2" xfId="30461"/>
    <cellStyle name="Note 18 2 2 2 3 7 2 2" xfId="50287"/>
    <cellStyle name="Note 18 2 2 2 3 7 3" xfId="40791"/>
    <cellStyle name="Note 18 2 2 2 3 8" xfId="19498"/>
    <cellStyle name="Note 18 2 2 2 3 8 2" xfId="41548"/>
    <cellStyle name="Note 18 2 2 2 3 9" xfId="31973"/>
    <cellStyle name="Note 18 2 2 2 4" xfId="12874"/>
    <cellStyle name="Note 18 2 2 2 4 2" xfId="24672"/>
    <cellStyle name="Note 18 2 2 2 4 2 2" xfId="44499"/>
    <cellStyle name="Note 18 2 2 2 4 3" xfId="34925"/>
    <cellStyle name="Note 18 2 2 2 5" xfId="12982"/>
    <cellStyle name="Note 18 2 2 2 5 2" xfId="24777"/>
    <cellStyle name="Note 18 2 2 2 5 2 2" xfId="44604"/>
    <cellStyle name="Note 18 2 2 2 5 3" xfId="35033"/>
    <cellStyle name="Note 18 2 2 2 6" xfId="10310"/>
    <cellStyle name="Note 18 2 2 2 6 2" xfId="22184"/>
    <cellStyle name="Note 18 2 2 2 6 2 2" xfId="42015"/>
    <cellStyle name="Note 18 2 2 2 6 3" xfId="32365"/>
    <cellStyle name="Note 18 2 2 2 7" xfId="11955"/>
    <cellStyle name="Note 18 2 2 2 7 2" xfId="23783"/>
    <cellStyle name="Note 18 2 2 2 7 2 2" xfId="43611"/>
    <cellStyle name="Note 18 2 2 2 7 3" xfId="34007"/>
    <cellStyle name="Note 18 2 2 2 8" xfId="11167"/>
    <cellStyle name="Note 18 2 2 2 8 2" xfId="23035"/>
    <cellStyle name="Note 18 2 2 2 8 2 2" xfId="42865"/>
    <cellStyle name="Note 18 2 2 2 8 3" xfId="33221"/>
    <cellStyle name="Note 18 2 2 2 9" xfId="12729"/>
    <cellStyle name="Note 18 2 2 2 9 2" xfId="24538"/>
    <cellStyle name="Note 18 2 2 2 9 2 2" xfId="44365"/>
    <cellStyle name="Note 18 2 2 2 9 3" xfId="34780"/>
    <cellStyle name="Note 18 2 2 3" xfId="8630"/>
    <cellStyle name="Note 18 2 2 3 2" xfId="13372"/>
    <cellStyle name="Note 18 2 2 3 2 2" xfId="25157"/>
    <cellStyle name="Note 18 2 2 3 2 2 2" xfId="44983"/>
    <cellStyle name="Note 18 2 2 3 2 3" xfId="35422"/>
    <cellStyle name="Note 18 2 2 3 3" xfId="14392"/>
    <cellStyle name="Note 18 2 2 3 3 2" xfId="26164"/>
    <cellStyle name="Note 18 2 2 3 3 2 2" xfId="45990"/>
    <cellStyle name="Note 18 2 2 3 3 3" xfId="36442"/>
    <cellStyle name="Note 18 2 2 3 4" xfId="15352"/>
    <cellStyle name="Note 18 2 2 3 4 2" xfId="27120"/>
    <cellStyle name="Note 18 2 2 3 4 2 2" xfId="46946"/>
    <cellStyle name="Note 18 2 2 3 4 3" xfId="37402"/>
    <cellStyle name="Note 18 2 2 3 5" xfId="16301"/>
    <cellStyle name="Note 18 2 2 3 5 2" xfId="28047"/>
    <cellStyle name="Note 18 2 2 3 5 2 2" xfId="47873"/>
    <cellStyle name="Note 18 2 2 3 5 3" xfId="38351"/>
    <cellStyle name="Note 18 2 2 3 6" xfId="17174"/>
    <cellStyle name="Note 18 2 2 3 6 2" xfId="28920"/>
    <cellStyle name="Note 18 2 2 3 6 2 2" xfId="48746"/>
    <cellStyle name="Note 18 2 2 3 6 3" xfId="39224"/>
    <cellStyle name="Note 18 2 2 3 7" xfId="18039"/>
    <cellStyle name="Note 18 2 2 3 7 2" xfId="29759"/>
    <cellStyle name="Note 18 2 2 3 7 2 2" xfId="49585"/>
    <cellStyle name="Note 18 2 2 3 7 3" xfId="40089"/>
    <cellStyle name="Note 18 2 2 3 8" xfId="18815"/>
    <cellStyle name="Note 18 2 2 3 8 2" xfId="40865"/>
    <cellStyle name="Note 18 2 2 3 9" xfId="31271"/>
    <cellStyle name="Note 18 2 2 4" xfId="9641"/>
    <cellStyle name="Note 18 2 2 4 2" xfId="14046"/>
    <cellStyle name="Note 18 2 2 4 2 2" xfId="25818"/>
    <cellStyle name="Note 18 2 2 4 2 2 2" xfId="45644"/>
    <cellStyle name="Note 18 2 2 4 2 3" xfId="36096"/>
    <cellStyle name="Note 18 2 2 4 3" xfId="15006"/>
    <cellStyle name="Note 18 2 2 4 3 2" xfId="26776"/>
    <cellStyle name="Note 18 2 2 4 3 2 2" xfId="46602"/>
    <cellStyle name="Note 18 2 2 4 3 3" xfId="37056"/>
    <cellStyle name="Note 18 2 2 4 4" xfId="15958"/>
    <cellStyle name="Note 18 2 2 4 4 2" xfId="27704"/>
    <cellStyle name="Note 18 2 2 4 4 2 2" xfId="47530"/>
    <cellStyle name="Note 18 2 2 4 4 3" xfId="38008"/>
    <cellStyle name="Note 18 2 2 4 5" xfId="16832"/>
    <cellStyle name="Note 18 2 2 4 5 2" xfId="28578"/>
    <cellStyle name="Note 18 2 2 4 5 2 2" xfId="48404"/>
    <cellStyle name="Note 18 2 2 4 5 3" xfId="38882"/>
    <cellStyle name="Note 18 2 2 4 6" xfId="17697"/>
    <cellStyle name="Note 18 2 2 4 6 2" xfId="29417"/>
    <cellStyle name="Note 18 2 2 4 6 2 2" xfId="49243"/>
    <cellStyle name="Note 18 2 2 4 6 3" xfId="39747"/>
    <cellStyle name="Note 18 2 2 4 7" xfId="18473"/>
    <cellStyle name="Note 18 2 2 4 7 2" xfId="30193"/>
    <cellStyle name="Note 18 2 2 4 7 2 2" xfId="50019"/>
    <cellStyle name="Note 18 2 2 4 7 3" xfId="40523"/>
    <cellStyle name="Note 18 2 2 4 8" xfId="19230"/>
    <cellStyle name="Note 18 2 2 4 8 2" xfId="41280"/>
    <cellStyle name="Note 18 2 2 4 9" xfId="31705"/>
    <cellStyle name="Note 18 2 2 5" xfId="12343"/>
    <cellStyle name="Note 18 2 2 5 2" xfId="24159"/>
    <cellStyle name="Note 18 2 2 5 2 2" xfId="43986"/>
    <cellStyle name="Note 18 2 2 5 3" xfId="34394"/>
    <cellStyle name="Note 18 2 2 6" xfId="10840"/>
    <cellStyle name="Note 18 2 2 6 2" xfId="22711"/>
    <cellStyle name="Note 18 2 2 6 2 2" xfId="42542"/>
    <cellStyle name="Note 18 2 2 6 3" xfId="32895"/>
    <cellStyle name="Note 18 2 2 7" xfId="12237"/>
    <cellStyle name="Note 18 2 2 7 2" xfId="24057"/>
    <cellStyle name="Note 18 2 2 7 2 2" xfId="43884"/>
    <cellStyle name="Note 18 2 2 7 3" xfId="34288"/>
    <cellStyle name="Note 18 2 2 8" xfId="10931"/>
    <cellStyle name="Note 18 2 2 8 2" xfId="22802"/>
    <cellStyle name="Note 18 2 2 8 2 2" xfId="42633"/>
    <cellStyle name="Note 18 2 2 8 3" xfId="32986"/>
    <cellStyle name="Note 18 2 2 9" xfId="11801"/>
    <cellStyle name="Note 18 2 2 9 2" xfId="23644"/>
    <cellStyle name="Note 18 2 2 9 2 2" xfId="43472"/>
    <cellStyle name="Note 18 2 2 9 3" xfId="33853"/>
    <cellStyle name="Note 18 2 3" xfId="7290"/>
    <cellStyle name="Note 18 2 3 10" xfId="15697"/>
    <cellStyle name="Note 18 2 3 10 2" xfId="27452"/>
    <cellStyle name="Note 18 2 3 10 2 2" xfId="47278"/>
    <cellStyle name="Note 18 2 3 10 3" xfId="37747"/>
    <cellStyle name="Note 18 2 3 11" xfId="30905"/>
    <cellStyle name="Note 18 2 3 2" xfId="8933"/>
    <cellStyle name="Note 18 2 3 2 2" xfId="13594"/>
    <cellStyle name="Note 18 2 3 2 2 2" xfId="25376"/>
    <cellStyle name="Note 18 2 3 2 2 2 2" xfId="45202"/>
    <cellStyle name="Note 18 2 3 2 2 3" xfId="35644"/>
    <cellStyle name="Note 18 2 3 2 3" xfId="14600"/>
    <cellStyle name="Note 18 2 3 2 3 2" xfId="26371"/>
    <cellStyle name="Note 18 2 3 2 3 2 2" xfId="46197"/>
    <cellStyle name="Note 18 2 3 2 3 3" xfId="36650"/>
    <cellStyle name="Note 18 2 3 2 4" xfId="15558"/>
    <cellStyle name="Note 18 2 3 2 4 2" xfId="27319"/>
    <cellStyle name="Note 18 2 3 2 4 2 2" xfId="47145"/>
    <cellStyle name="Note 18 2 3 2 4 3" xfId="37608"/>
    <cellStyle name="Note 18 2 3 2 5" xfId="16485"/>
    <cellStyle name="Note 18 2 3 2 5 2" xfId="28231"/>
    <cellStyle name="Note 18 2 3 2 5 2 2" xfId="48057"/>
    <cellStyle name="Note 18 2 3 2 5 3" xfId="38535"/>
    <cellStyle name="Note 18 2 3 2 6" xfId="17356"/>
    <cellStyle name="Note 18 2 3 2 6 2" xfId="29099"/>
    <cellStyle name="Note 18 2 3 2 6 2 2" xfId="48925"/>
    <cellStyle name="Note 18 2 3 2 6 3" xfId="39406"/>
    <cellStyle name="Note 18 2 3 2 7" xfId="18203"/>
    <cellStyle name="Note 18 2 3 2 7 2" xfId="29923"/>
    <cellStyle name="Note 18 2 3 2 7 2 2" xfId="49749"/>
    <cellStyle name="Note 18 2 3 2 7 3" xfId="40253"/>
    <cellStyle name="Note 18 2 3 2 8" xfId="18970"/>
    <cellStyle name="Note 18 2 3 2 8 2" xfId="41020"/>
    <cellStyle name="Note 18 2 3 2 9" xfId="31439"/>
    <cellStyle name="Note 18 2 3 3" xfId="9796"/>
    <cellStyle name="Note 18 2 3 3 2" xfId="14201"/>
    <cellStyle name="Note 18 2 3 3 2 2" xfId="25973"/>
    <cellStyle name="Note 18 2 3 3 2 2 2" xfId="45799"/>
    <cellStyle name="Note 18 2 3 3 2 3" xfId="36251"/>
    <cellStyle name="Note 18 2 3 3 3" xfId="15161"/>
    <cellStyle name="Note 18 2 3 3 3 2" xfId="26931"/>
    <cellStyle name="Note 18 2 3 3 3 2 2" xfId="46757"/>
    <cellStyle name="Note 18 2 3 3 3 3" xfId="37211"/>
    <cellStyle name="Note 18 2 3 3 4" xfId="16113"/>
    <cellStyle name="Note 18 2 3 3 4 2" xfId="27859"/>
    <cellStyle name="Note 18 2 3 3 4 2 2" xfId="47685"/>
    <cellStyle name="Note 18 2 3 3 4 3" xfId="38163"/>
    <cellStyle name="Note 18 2 3 3 5" xfId="16987"/>
    <cellStyle name="Note 18 2 3 3 5 2" xfId="28733"/>
    <cellStyle name="Note 18 2 3 3 5 2 2" xfId="48559"/>
    <cellStyle name="Note 18 2 3 3 5 3" xfId="39037"/>
    <cellStyle name="Note 18 2 3 3 6" xfId="17852"/>
    <cellStyle name="Note 18 2 3 3 6 2" xfId="29572"/>
    <cellStyle name="Note 18 2 3 3 6 2 2" xfId="49398"/>
    <cellStyle name="Note 18 2 3 3 6 3" xfId="39902"/>
    <cellStyle name="Note 18 2 3 3 7" xfId="18628"/>
    <cellStyle name="Note 18 2 3 3 7 2" xfId="30348"/>
    <cellStyle name="Note 18 2 3 3 7 2 2" xfId="50174"/>
    <cellStyle name="Note 18 2 3 3 7 3" xfId="40678"/>
    <cellStyle name="Note 18 2 3 3 8" xfId="19385"/>
    <cellStyle name="Note 18 2 3 3 8 2" xfId="41435"/>
    <cellStyle name="Note 18 2 3 3 9" xfId="31860"/>
    <cellStyle name="Note 18 2 3 4" xfId="12564"/>
    <cellStyle name="Note 18 2 3 4 2" xfId="24378"/>
    <cellStyle name="Note 18 2 3 4 2 2" xfId="44205"/>
    <cellStyle name="Note 18 2 3 4 3" xfId="34615"/>
    <cellStyle name="Note 18 2 3 5" xfId="10632"/>
    <cellStyle name="Note 18 2 3 5 2" xfId="22503"/>
    <cellStyle name="Note 18 2 3 5 2 2" xfId="42334"/>
    <cellStyle name="Note 18 2 3 5 3" xfId="32687"/>
    <cellStyle name="Note 18 2 3 6" xfId="12269"/>
    <cellStyle name="Note 18 2 3 6 2" xfId="24089"/>
    <cellStyle name="Note 18 2 3 6 2 2" xfId="43916"/>
    <cellStyle name="Note 18 2 3 6 3" xfId="34320"/>
    <cellStyle name="Note 18 2 3 7" xfId="10901"/>
    <cellStyle name="Note 18 2 3 7 2" xfId="22772"/>
    <cellStyle name="Note 18 2 3 7 2 2" xfId="42603"/>
    <cellStyle name="Note 18 2 3 7 3" xfId="32956"/>
    <cellStyle name="Note 18 2 3 8" xfId="13763"/>
    <cellStyle name="Note 18 2 3 8 2" xfId="25538"/>
    <cellStyle name="Note 18 2 3 8 2 2" xfId="45364"/>
    <cellStyle name="Note 18 2 3 8 3" xfId="35813"/>
    <cellStyle name="Note 18 2 3 9" xfId="14744"/>
    <cellStyle name="Note 18 2 3 9 2" xfId="26514"/>
    <cellStyle name="Note 18 2 3 9 2 2" xfId="46340"/>
    <cellStyle name="Note 18 2 3 9 3" xfId="36794"/>
    <cellStyle name="Note 18 2 4" xfId="8134"/>
    <cellStyle name="Note 18 2 4 2" xfId="13105"/>
    <cellStyle name="Note 18 2 4 2 2" xfId="24898"/>
    <cellStyle name="Note 18 2 4 2 2 2" xfId="44724"/>
    <cellStyle name="Note 18 2 4 2 3" xfId="35155"/>
    <cellStyle name="Note 18 2 4 3" xfId="12172"/>
    <cellStyle name="Note 18 2 4 3 2" xfId="23996"/>
    <cellStyle name="Note 18 2 4 3 2 2" xfId="43823"/>
    <cellStyle name="Note 18 2 4 3 3" xfId="34223"/>
    <cellStyle name="Note 18 2 4 4" xfId="10979"/>
    <cellStyle name="Note 18 2 4 4 2" xfId="22848"/>
    <cellStyle name="Note 18 2 4 4 2 2" xfId="42679"/>
    <cellStyle name="Note 18 2 4 4 3" xfId="33034"/>
    <cellStyle name="Note 18 2 4 5" xfId="11760"/>
    <cellStyle name="Note 18 2 4 5 2" xfId="23607"/>
    <cellStyle name="Note 18 2 4 5 2 2" xfId="43435"/>
    <cellStyle name="Note 18 2 4 5 3" xfId="33812"/>
    <cellStyle name="Note 18 2 4 6" xfId="11317"/>
    <cellStyle name="Note 18 2 4 6 2" xfId="23185"/>
    <cellStyle name="Note 18 2 4 6 2 2" xfId="43015"/>
    <cellStyle name="Note 18 2 4 6 3" xfId="33371"/>
    <cellStyle name="Note 18 2 4 7" xfId="13731"/>
    <cellStyle name="Note 18 2 4 7 2" xfId="25510"/>
    <cellStyle name="Note 18 2 4 7 2 2" xfId="45336"/>
    <cellStyle name="Note 18 2 4 7 3" xfId="35781"/>
    <cellStyle name="Note 18 2 4 8" xfId="14727"/>
    <cellStyle name="Note 18 2 4 8 2" xfId="36777"/>
    <cellStyle name="Note 18 2 4 9" xfId="31192"/>
    <cellStyle name="Note 18 2 5" xfId="9568"/>
    <cellStyle name="Note 18 2 5 2" xfId="13973"/>
    <cellStyle name="Note 18 2 5 2 2" xfId="25745"/>
    <cellStyle name="Note 18 2 5 2 2 2" xfId="45571"/>
    <cellStyle name="Note 18 2 5 2 3" xfId="36023"/>
    <cellStyle name="Note 18 2 5 3" xfId="14933"/>
    <cellStyle name="Note 18 2 5 3 2" xfId="26703"/>
    <cellStyle name="Note 18 2 5 3 2 2" xfId="46529"/>
    <cellStyle name="Note 18 2 5 3 3" xfId="36983"/>
    <cellStyle name="Note 18 2 5 4" xfId="15885"/>
    <cellStyle name="Note 18 2 5 4 2" xfId="27631"/>
    <cellStyle name="Note 18 2 5 4 2 2" xfId="47457"/>
    <cellStyle name="Note 18 2 5 4 3" xfId="37935"/>
    <cellStyle name="Note 18 2 5 5" xfId="16759"/>
    <cellStyle name="Note 18 2 5 5 2" xfId="28505"/>
    <cellStyle name="Note 18 2 5 5 2 2" xfId="48331"/>
    <cellStyle name="Note 18 2 5 5 3" xfId="38809"/>
    <cellStyle name="Note 18 2 5 6" xfId="17624"/>
    <cellStyle name="Note 18 2 5 6 2" xfId="29344"/>
    <cellStyle name="Note 18 2 5 6 2 2" xfId="49170"/>
    <cellStyle name="Note 18 2 5 6 3" xfId="39674"/>
    <cellStyle name="Note 18 2 5 7" xfId="18400"/>
    <cellStyle name="Note 18 2 5 7 2" xfId="30120"/>
    <cellStyle name="Note 18 2 5 7 2 2" xfId="49946"/>
    <cellStyle name="Note 18 2 5 7 3" xfId="40450"/>
    <cellStyle name="Note 18 2 5 8" xfId="19157"/>
    <cellStyle name="Note 18 2 5 8 2" xfId="41207"/>
    <cellStyle name="Note 18 2 5 9" xfId="31632"/>
    <cellStyle name="Note 18 2 6" xfId="12009"/>
    <cellStyle name="Note 18 2 6 2" xfId="23836"/>
    <cellStyle name="Note 18 2 6 2 2" xfId="43664"/>
    <cellStyle name="Note 18 2 6 3" xfId="34061"/>
    <cellStyle name="Note 18 2 7" xfId="11122"/>
    <cellStyle name="Note 18 2 7 2" xfId="22990"/>
    <cellStyle name="Note 18 2 7 2 2" xfId="42820"/>
    <cellStyle name="Note 18 2 7 3" xfId="33176"/>
    <cellStyle name="Note 18 2 8" xfId="11628"/>
    <cellStyle name="Note 18 2 8 2" xfId="23485"/>
    <cellStyle name="Note 18 2 8 2 2" xfId="43314"/>
    <cellStyle name="Note 18 2 8 3" xfId="33681"/>
    <cellStyle name="Note 18 2 9" xfId="11419"/>
    <cellStyle name="Note 18 2 9 2" xfId="23280"/>
    <cellStyle name="Note 18 2 9 2 2" xfId="43109"/>
    <cellStyle name="Note 18 2 9 3" xfId="33472"/>
    <cellStyle name="Note 18 3" xfId="6986"/>
    <cellStyle name="Note 18 3 10" xfId="11209"/>
    <cellStyle name="Note 18 3 10 2" xfId="23077"/>
    <cellStyle name="Note 18 3 10 2 2" xfId="42907"/>
    <cellStyle name="Note 18 3 10 3" xfId="33263"/>
    <cellStyle name="Note 18 3 11" xfId="13747"/>
    <cellStyle name="Note 18 3 11 2" xfId="25523"/>
    <cellStyle name="Note 18 3 11 2 2" xfId="45349"/>
    <cellStyle name="Note 18 3 11 3" xfId="35797"/>
    <cellStyle name="Note 18 3 12" xfId="30738"/>
    <cellStyle name="Note 18 3 2" xfId="7813"/>
    <cellStyle name="Note 18 3 2 10" xfId="18171"/>
    <cellStyle name="Note 18 3 2 10 2" xfId="29891"/>
    <cellStyle name="Note 18 3 2 10 2 2" xfId="49717"/>
    <cellStyle name="Note 18 3 2 10 3" xfId="40221"/>
    <cellStyle name="Note 18 3 2 11" xfId="31025"/>
    <cellStyle name="Note 18 3 2 2" xfId="9456"/>
    <cellStyle name="Note 18 3 2 2 2" xfId="13891"/>
    <cellStyle name="Note 18 3 2 2 2 2" xfId="25664"/>
    <cellStyle name="Note 18 3 2 2 2 2 2" xfId="45490"/>
    <cellStyle name="Note 18 3 2 2 2 3" xfId="35941"/>
    <cellStyle name="Note 18 3 2 2 3" xfId="14853"/>
    <cellStyle name="Note 18 3 2 2 3 2" xfId="26623"/>
    <cellStyle name="Note 18 3 2 2 3 2 2" xfId="46449"/>
    <cellStyle name="Note 18 3 2 2 3 3" xfId="36903"/>
    <cellStyle name="Note 18 3 2 2 4" xfId="15805"/>
    <cellStyle name="Note 18 3 2 2 4 2" xfId="27553"/>
    <cellStyle name="Note 18 3 2 2 4 2 2" xfId="47379"/>
    <cellStyle name="Note 18 3 2 2 4 3" xfId="37855"/>
    <cellStyle name="Note 18 3 2 2 5" xfId="16685"/>
    <cellStyle name="Note 18 3 2 2 5 2" xfId="28431"/>
    <cellStyle name="Note 18 3 2 2 5 2 2" xfId="48257"/>
    <cellStyle name="Note 18 3 2 2 5 3" xfId="38735"/>
    <cellStyle name="Note 18 3 2 2 6" xfId="17551"/>
    <cellStyle name="Note 18 3 2 2 6 2" xfId="29271"/>
    <cellStyle name="Note 18 3 2 2 6 2 2" xfId="49097"/>
    <cellStyle name="Note 18 3 2 2 6 3" xfId="39601"/>
    <cellStyle name="Note 18 3 2 2 7" xfId="18327"/>
    <cellStyle name="Note 18 3 2 2 7 2" xfId="30047"/>
    <cellStyle name="Note 18 3 2 2 7 2 2" xfId="49873"/>
    <cellStyle name="Note 18 3 2 2 7 3" xfId="40377"/>
    <cellStyle name="Note 18 3 2 2 8" xfId="19084"/>
    <cellStyle name="Note 18 3 2 2 8 2" xfId="41134"/>
    <cellStyle name="Note 18 3 2 2 9" xfId="31559"/>
    <cellStyle name="Note 18 3 2 3" xfId="9910"/>
    <cellStyle name="Note 18 3 2 3 2" xfId="14315"/>
    <cellStyle name="Note 18 3 2 3 2 2" xfId="26087"/>
    <cellStyle name="Note 18 3 2 3 2 2 2" xfId="45913"/>
    <cellStyle name="Note 18 3 2 3 2 3" xfId="36365"/>
    <cellStyle name="Note 18 3 2 3 3" xfId="15275"/>
    <cellStyle name="Note 18 3 2 3 3 2" xfId="27045"/>
    <cellStyle name="Note 18 3 2 3 3 2 2" xfId="46871"/>
    <cellStyle name="Note 18 3 2 3 3 3" xfId="37325"/>
    <cellStyle name="Note 18 3 2 3 4" xfId="16227"/>
    <cellStyle name="Note 18 3 2 3 4 2" xfId="27973"/>
    <cellStyle name="Note 18 3 2 3 4 2 2" xfId="47799"/>
    <cellStyle name="Note 18 3 2 3 4 3" xfId="38277"/>
    <cellStyle name="Note 18 3 2 3 5" xfId="17101"/>
    <cellStyle name="Note 18 3 2 3 5 2" xfId="28847"/>
    <cellStyle name="Note 18 3 2 3 5 2 2" xfId="48673"/>
    <cellStyle name="Note 18 3 2 3 5 3" xfId="39151"/>
    <cellStyle name="Note 18 3 2 3 6" xfId="17966"/>
    <cellStyle name="Note 18 3 2 3 6 2" xfId="29686"/>
    <cellStyle name="Note 18 3 2 3 6 2 2" xfId="49512"/>
    <cellStyle name="Note 18 3 2 3 6 3" xfId="40016"/>
    <cellStyle name="Note 18 3 2 3 7" xfId="18742"/>
    <cellStyle name="Note 18 3 2 3 7 2" xfId="30462"/>
    <cellStyle name="Note 18 3 2 3 7 2 2" xfId="50288"/>
    <cellStyle name="Note 18 3 2 3 7 3" xfId="40792"/>
    <cellStyle name="Note 18 3 2 3 8" xfId="19499"/>
    <cellStyle name="Note 18 3 2 3 8 2" xfId="41549"/>
    <cellStyle name="Note 18 3 2 3 9" xfId="31974"/>
    <cellStyle name="Note 18 3 2 4" xfId="12875"/>
    <cellStyle name="Note 18 3 2 4 2" xfId="24673"/>
    <cellStyle name="Note 18 3 2 4 2 2" xfId="44500"/>
    <cellStyle name="Note 18 3 2 4 3" xfId="34926"/>
    <cellStyle name="Note 18 3 2 5" xfId="13517"/>
    <cellStyle name="Note 18 3 2 5 2" xfId="25299"/>
    <cellStyle name="Note 18 3 2 5 2 2" xfId="45125"/>
    <cellStyle name="Note 18 3 2 5 3" xfId="35567"/>
    <cellStyle name="Note 18 3 2 6" xfId="14531"/>
    <cellStyle name="Note 18 3 2 6 2" xfId="26302"/>
    <cellStyle name="Note 18 3 2 6 2 2" xfId="46128"/>
    <cellStyle name="Note 18 3 2 6 3" xfId="36581"/>
    <cellStyle name="Note 18 3 2 7" xfId="15489"/>
    <cellStyle name="Note 18 3 2 7 2" xfId="27257"/>
    <cellStyle name="Note 18 3 2 7 2 2" xfId="47083"/>
    <cellStyle name="Note 18 3 2 7 3" xfId="37539"/>
    <cellStyle name="Note 18 3 2 8" xfId="16433"/>
    <cellStyle name="Note 18 3 2 8 2" xfId="28179"/>
    <cellStyle name="Note 18 3 2 8 2 2" xfId="48005"/>
    <cellStyle name="Note 18 3 2 8 3" xfId="38483"/>
    <cellStyle name="Note 18 3 2 9" xfId="17306"/>
    <cellStyle name="Note 18 3 2 9 2" xfId="29052"/>
    <cellStyle name="Note 18 3 2 9 2 2" xfId="48878"/>
    <cellStyle name="Note 18 3 2 9 3" xfId="39356"/>
    <cellStyle name="Note 18 3 3" xfId="8631"/>
    <cellStyle name="Note 18 3 3 2" xfId="13373"/>
    <cellStyle name="Note 18 3 3 2 2" xfId="25158"/>
    <cellStyle name="Note 18 3 3 2 2 2" xfId="44984"/>
    <cellStyle name="Note 18 3 3 2 3" xfId="35423"/>
    <cellStyle name="Note 18 3 3 3" xfId="14393"/>
    <cellStyle name="Note 18 3 3 3 2" xfId="26165"/>
    <cellStyle name="Note 18 3 3 3 2 2" xfId="45991"/>
    <cellStyle name="Note 18 3 3 3 3" xfId="36443"/>
    <cellStyle name="Note 18 3 3 4" xfId="15353"/>
    <cellStyle name="Note 18 3 3 4 2" xfId="27121"/>
    <cellStyle name="Note 18 3 3 4 2 2" xfId="46947"/>
    <cellStyle name="Note 18 3 3 4 3" xfId="37403"/>
    <cellStyle name="Note 18 3 3 5" xfId="16302"/>
    <cellStyle name="Note 18 3 3 5 2" xfId="28048"/>
    <cellStyle name="Note 18 3 3 5 2 2" xfId="47874"/>
    <cellStyle name="Note 18 3 3 5 3" xfId="38352"/>
    <cellStyle name="Note 18 3 3 6" xfId="17175"/>
    <cellStyle name="Note 18 3 3 6 2" xfId="28921"/>
    <cellStyle name="Note 18 3 3 6 2 2" xfId="48747"/>
    <cellStyle name="Note 18 3 3 6 3" xfId="39225"/>
    <cellStyle name="Note 18 3 3 7" xfId="18040"/>
    <cellStyle name="Note 18 3 3 7 2" xfId="29760"/>
    <cellStyle name="Note 18 3 3 7 2 2" xfId="49586"/>
    <cellStyle name="Note 18 3 3 7 3" xfId="40090"/>
    <cellStyle name="Note 18 3 3 8" xfId="18816"/>
    <cellStyle name="Note 18 3 3 8 2" xfId="40866"/>
    <cellStyle name="Note 18 3 3 9" xfId="31272"/>
    <cellStyle name="Note 18 3 4" xfId="9642"/>
    <cellStyle name="Note 18 3 4 2" xfId="14047"/>
    <cellStyle name="Note 18 3 4 2 2" xfId="25819"/>
    <cellStyle name="Note 18 3 4 2 2 2" xfId="45645"/>
    <cellStyle name="Note 18 3 4 2 3" xfId="36097"/>
    <cellStyle name="Note 18 3 4 3" xfId="15007"/>
    <cellStyle name="Note 18 3 4 3 2" xfId="26777"/>
    <cellStyle name="Note 18 3 4 3 2 2" xfId="46603"/>
    <cellStyle name="Note 18 3 4 3 3" xfId="37057"/>
    <cellStyle name="Note 18 3 4 4" xfId="15959"/>
    <cellStyle name="Note 18 3 4 4 2" xfId="27705"/>
    <cellStyle name="Note 18 3 4 4 2 2" xfId="47531"/>
    <cellStyle name="Note 18 3 4 4 3" xfId="38009"/>
    <cellStyle name="Note 18 3 4 5" xfId="16833"/>
    <cellStyle name="Note 18 3 4 5 2" xfId="28579"/>
    <cellStyle name="Note 18 3 4 5 2 2" xfId="48405"/>
    <cellStyle name="Note 18 3 4 5 3" xfId="38883"/>
    <cellStyle name="Note 18 3 4 6" xfId="17698"/>
    <cellStyle name="Note 18 3 4 6 2" xfId="29418"/>
    <cellStyle name="Note 18 3 4 6 2 2" xfId="49244"/>
    <cellStyle name="Note 18 3 4 6 3" xfId="39748"/>
    <cellStyle name="Note 18 3 4 7" xfId="18474"/>
    <cellStyle name="Note 18 3 4 7 2" xfId="30194"/>
    <cellStyle name="Note 18 3 4 7 2 2" xfId="50020"/>
    <cellStyle name="Note 18 3 4 7 3" xfId="40524"/>
    <cellStyle name="Note 18 3 4 8" xfId="19231"/>
    <cellStyle name="Note 18 3 4 8 2" xfId="41281"/>
    <cellStyle name="Note 18 3 4 9" xfId="31706"/>
    <cellStyle name="Note 18 3 5" xfId="12344"/>
    <cellStyle name="Note 18 3 5 2" xfId="24160"/>
    <cellStyle name="Note 18 3 5 2 2" xfId="43987"/>
    <cellStyle name="Note 18 3 5 3" xfId="34395"/>
    <cellStyle name="Note 18 3 6" xfId="10839"/>
    <cellStyle name="Note 18 3 6 2" xfId="22710"/>
    <cellStyle name="Note 18 3 6 2 2" xfId="42541"/>
    <cellStyle name="Note 18 3 6 3" xfId="32894"/>
    <cellStyle name="Note 18 3 7" xfId="12748"/>
    <cellStyle name="Note 18 3 7 2" xfId="24556"/>
    <cellStyle name="Note 18 3 7 2 2" xfId="44383"/>
    <cellStyle name="Note 18 3 7 3" xfId="34799"/>
    <cellStyle name="Note 18 3 8" xfId="10474"/>
    <cellStyle name="Note 18 3 8 2" xfId="22348"/>
    <cellStyle name="Note 18 3 8 2 2" xfId="42179"/>
    <cellStyle name="Note 18 3 8 3" xfId="32529"/>
    <cellStyle name="Note 18 3 9" xfId="11906"/>
    <cellStyle name="Note 18 3 9 2" xfId="23738"/>
    <cellStyle name="Note 18 3 9 2 2" xfId="43566"/>
    <cellStyle name="Note 18 3 9 3" xfId="33958"/>
    <cellStyle name="Note 18 4" xfId="7289"/>
    <cellStyle name="Note 18 4 10" xfId="12251"/>
    <cellStyle name="Note 18 4 10 2" xfId="24071"/>
    <cellStyle name="Note 18 4 10 2 2" xfId="43898"/>
    <cellStyle name="Note 18 4 10 3" xfId="34302"/>
    <cellStyle name="Note 18 4 11" xfId="30904"/>
    <cellStyle name="Note 18 4 2" xfId="8932"/>
    <cellStyle name="Note 18 4 2 2" xfId="13593"/>
    <cellStyle name="Note 18 4 2 2 2" xfId="25375"/>
    <cellStyle name="Note 18 4 2 2 2 2" xfId="45201"/>
    <cellStyle name="Note 18 4 2 2 3" xfId="35643"/>
    <cellStyle name="Note 18 4 2 3" xfId="14599"/>
    <cellStyle name="Note 18 4 2 3 2" xfId="26370"/>
    <cellStyle name="Note 18 4 2 3 2 2" xfId="46196"/>
    <cellStyle name="Note 18 4 2 3 3" xfId="36649"/>
    <cellStyle name="Note 18 4 2 4" xfId="15557"/>
    <cellStyle name="Note 18 4 2 4 2" xfId="27318"/>
    <cellStyle name="Note 18 4 2 4 2 2" xfId="47144"/>
    <cellStyle name="Note 18 4 2 4 3" xfId="37607"/>
    <cellStyle name="Note 18 4 2 5" xfId="16484"/>
    <cellStyle name="Note 18 4 2 5 2" xfId="28230"/>
    <cellStyle name="Note 18 4 2 5 2 2" xfId="48056"/>
    <cellStyle name="Note 18 4 2 5 3" xfId="38534"/>
    <cellStyle name="Note 18 4 2 6" xfId="17355"/>
    <cellStyle name="Note 18 4 2 6 2" xfId="29098"/>
    <cellStyle name="Note 18 4 2 6 2 2" xfId="48924"/>
    <cellStyle name="Note 18 4 2 6 3" xfId="39405"/>
    <cellStyle name="Note 18 4 2 7" xfId="18202"/>
    <cellStyle name="Note 18 4 2 7 2" xfId="29922"/>
    <cellStyle name="Note 18 4 2 7 2 2" xfId="49748"/>
    <cellStyle name="Note 18 4 2 7 3" xfId="40252"/>
    <cellStyle name="Note 18 4 2 8" xfId="18969"/>
    <cellStyle name="Note 18 4 2 8 2" xfId="41019"/>
    <cellStyle name="Note 18 4 2 9" xfId="31438"/>
    <cellStyle name="Note 18 4 3" xfId="9795"/>
    <cellStyle name="Note 18 4 3 2" xfId="14200"/>
    <cellStyle name="Note 18 4 3 2 2" xfId="25972"/>
    <cellStyle name="Note 18 4 3 2 2 2" xfId="45798"/>
    <cellStyle name="Note 18 4 3 2 3" xfId="36250"/>
    <cellStyle name="Note 18 4 3 3" xfId="15160"/>
    <cellStyle name="Note 18 4 3 3 2" xfId="26930"/>
    <cellStyle name="Note 18 4 3 3 2 2" xfId="46756"/>
    <cellStyle name="Note 18 4 3 3 3" xfId="37210"/>
    <cellStyle name="Note 18 4 3 4" xfId="16112"/>
    <cellStyle name="Note 18 4 3 4 2" xfId="27858"/>
    <cellStyle name="Note 18 4 3 4 2 2" xfId="47684"/>
    <cellStyle name="Note 18 4 3 4 3" xfId="38162"/>
    <cellStyle name="Note 18 4 3 5" xfId="16986"/>
    <cellStyle name="Note 18 4 3 5 2" xfId="28732"/>
    <cellStyle name="Note 18 4 3 5 2 2" xfId="48558"/>
    <cellStyle name="Note 18 4 3 5 3" xfId="39036"/>
    <cellStyle name="Note 18 4 3 6" xfId="17851"/>
    <cellStyle name="Note 18 4 3 6 2" xfId="29571"/>
    <cellStyle name="Note 18 4 3 6 2 2" xfId="49397"/>
    <cellStyle name="Note 18 4 3 6 3" xfId="39901"/>
    <cellStyle name="Note 18 4 3 7" xfId="18627"/>
    <cellStyle name="Note 18 4 3 7 2" xfId="30347"/>
    <cellStyle name="Note 18 4 3 7 2 2" xfId="50173"/>
    <cellStyle name="Note 18 4 3 7 3" xfId="40677"/>
    <cellStyle name="Note 18 4 3 8" xfId="19384"/>
    <cellStyle name="Note 18 4 3 8 2" xfId="41434"/>
    <cellStyle name="Note 18 4 3 9" xfId="31859"/>
    <cellStyle name="Note 18 4 4" xfId="12563"/>
    <cellStyle name="Note 18 4 4 2" xfId="24377"/>
    <cellStyle name="Note 18 4 4 2 2" xfId="44204"/>
    <cellStyle name="Note 18 4 4 3" xfId="34614"/>
    <cellStyle name="Note 18 4 5" xfId="10633"/>
    <cellStyle name="Note 18 4 5 2" xfId="22504"/>
    <cellStyle name="Note 18 4 5 2 2" xfId="42335"/>
    <cellStyle name="Note 18 4 5 3" xfId="32688"/>
    <cellStyle name="Note 18 4 6" xfId="13299"/>
    <cellStyle name="Note 18 4 6 2" xfId="25086"/>
    <cellStyle name="Note 18 4 6 2 2" xfId="44912"/>
    <cellStyle name="Note 18 4 6 3" xfId="35349"/>
    <cellStyle name="Note 18 4 7" xfId="10049"/>
    <cellStyle name="Note 18 4 7 2" xfId="21924"/>
    <cellStyle name="Note 18 4 7 2 2" xfId="41756"/>
    <cellStyle name="Note 18 4 7 3" xfId="32105"/>
    <cellStyle name="Note 18 4 8" xfId="12452"/>
    <cellStyle name="Note 18 4 8 2" xfId="24268"/>
    <cellStyle name="Note 18 4 8 2 2" xfId="44095"/>
    <cellStyle name="Note 18 4 8 3" xfId="34503"/>
    <cellStyle name="Note 18 4 9" xfId="10732"/>
    <cellStyle name="Note 18 4 9 2" xfId="22603"/>
    <cellStyle name="Note 18 4 9 2 2" xfId="42434"/>
    <cellStyle name="Note 18 4 9 3" xfId="32787"/>
    <cellStyle name="Note 18 5" xfId="8133"/>
    <cellStyle name="Note 18 5 2" xfId="13104"/>
    <cellStyle name="Note 18 5 2 2" xfId="24897"/>
    <cellStyle name="Note 18 5 2 2 2" xfId="44723"/>
    <cellStyle name="Note 18 5 2 3" xfId="35154"/>
    <cellStyle name="Note 18 5 3" xfId="10203"/>
    <cellStyle name="Note 18 5 3 2" xfId="22077"/>
    <cellStyle name="Note 18 5 3 2 2" xfId="41909"/>
    <cellStyle name="Note 18 5 3 3" xfId="32259"/>
    <cellStyle name="Note 18 5 4" xfId="13868"/>
    <cellStyle name="Note 18 5 4 2" xfId="25642"/>
    <cellStyle name="Note 18 5 4 2 2" xfId="45468"/>
    <cellStyle name="Note 18 5 4 3" xfId="35918"/>
    <cellStyle name="Note 18 5 5" xfId="14832"/>
    <cellStyle name="Note 18 5 5 2" xfId="26602"/>
    <cellStyle name="Note 18 5 5 2 2" xfId="46428"/>
    <cellStyle name="Note 18 5 5 3" xfId="36882"/>
    <cellStyle name="Note 18 5 6" xfId="15784"/>
    <cellStyle name="Note 18 5 6 2" xfId="27534"/>
    <cellStyle name="Note 18 5 6 2 2" xfId="47360"/>
    <cellStyle name="Note 18 5 6 3" xfId="37834"/>
    <cellStyle name="Note 18 5 7" xfId="16666"/>
    <cellStyle name="Note 18 5 7 2" xfId="28412"/>
    <cellStyle name="Note 18 5 7 2 2" xfId="48238"/>
    <cellStyle name="Note 18 5 7 3" xfId="38716"/>
    <cellStyle name="Note 18 5 8" xfId="17534"/>
    <cellStyle name="Note 18 5 8 2" xfId="39584"/>
    <cellStyle name="Note 18 5 9" xfId="31191"/>
    <cellStyle name="Note 18 6" xfId="9567"/>
    <cellStyle name="Note 18 6 2" xfId="13972"/>
    <cellStyle name="Note 18 6 2 2" xfId="25744"/>
    <cellStyle name="Note 18 6 2 2 2" xfId="45570"/>
    <cellStyle name="Note 18 6 2 3" xfId="36022"/>
    <cellStyle name="Note 18 6 3" xfId="14932"/>
    <cellStyle name="Note 18 6 3 2" xfId="26702"/>
    <cellStyle name="Note 18 6 3 2 2" xfId="46528"/>
    <cellStyle name="Note 18 6 3 3" xfId="36982"/>
    <cellStyle name="Note 18 6 4" xfId="15884"/>
    <cellStyle name="Note 18 6 4 2" xfId="27630"/>
    <cellStyle name="Note 18 6 4 2 2" xfId="47456"/>
    <cellStyle name="Note 18 6 4 3" xfId="37934"/>
    <cellStyle name="Note 18 6 5" xfId="16758"/>
    <cellStyle name="Note 18 6 5 2" xfId="28504"/>
    <cellStyle name="Note 18 6 5 2 2" xfId="48330"/>
    <cellStyle name="Note 18 6 5 3" xfId="38808"/>
    <cellStyle name="Note 18 6 6" xfId="17623"/>
    <cellStyle name="Note 18 6 6 2" xfId="29343"/>
    <cellStyle name="Note 18 6 6 2 2" xfId="49169"/>
    <cellStyle name="Note 18 6 6 3" xfId="39673"/>
    <cellStyle name="Note 18 6 7" xfId="18399"/>
    <cellStyle name="Note 18 6 7 2" xfId="30119"/>
    <cellStyle name="Note 18 6 7 2 2" xfId="49945"/>
    <cellStyle name="Note 18 6 7 3" xfId="40449"/>
    <cellStyle name="Note 18 6 8" xfId="19156"/>
    <cellStyle name="Note 18 6 8 2" xfId="41206"/>
    <cellStyle name="Note 18 6 9" xfId="31631"/>
    <cellStyle name="Note 18 7" xfId="12008"/>
    <cellStyle name="Note 18 7 2" xfId="23835"/>
    <cellStyle name="Note 18 7 2 2" xfId="43663"/>
    <cellStyle name="Note 18 7 3" xfId="34060"/>
    <cellStyle name="Note 18 8" xfId="11123"/>
    <cellStyle name="Note 18 8 2" xfId="22991"/>
    <cellStyle name="Note 18 8 2 2" xfId="42821"/>
    <cellStyle name="Note 18 8 3" xfId="33177"/>
    <cellStyle name="Note 18 9" xfId="11627"/>
    <cellStyle name="Note 18 9 2" xfId="23484"/>
    <cellStyle name="Note 18 9 2 2" xfId="43313"/>
    <cellStyle name="Note 18 9 3" xfId="33680"/>
    <cellStyle name="Note 19" xfId="6359"/>
    <cellStyle name="Note 19 10" xfId="11418"/>
    <cellStyle name="Note 19 10 2" xfId="23279"/>
    <cellStyle name="Note 19 10 2 2" xfId="43108"/>
    <cellStyle name="Note 19 10 3" xfId="33471"/>
    <cellStyle name="Note 19 11" xfId="13177"/>
    <cellStyle name="Note 19 11 2" xfId="24969"/>
    <cellStyle name="Note 19 11 2 2" xfId="44795"/>
    <cellStyle name="Note 19 11 3" xfId="35227"/>
    <cellStyle name="Note 19 12" xfId="10135"/>
    <cellStyle name="Note 19 12 2" xfId="22009"/>
    <cellStyle name="Note 19 12 2 2" xfId="41841"/>
    <cellStyle name="Note 19 12 3" xfId="32191"/>
    <cellStyle name="Note 19 13" xfId="11988"/>
    <cellStyle name="Note 19 13 2" xfId="23815"/>
    <cellStyle name="Note 19 13 2 2" xfId="43643"/>
    <cellStyle name="Note 19 13 3" xfId="34040"/>
    <cellStyle name="Note 19 14" xfId="30653"/>
    <cellStyle name="Note 19 2" xfId="6360"/>
    <cellStyle name="Note 19 2 10" xfId="12451"/>
    <cellStyle name="Note 19 2 10 2" xfId="24267"/>
    <cellStyle name="Note 19 2 10 2 2" xfId="44094"/>
    <cellStyle name="Note 19 2 10 3" xfId="34502"/>
    <cellStyle name="Note 19 2 11" xfId="10733"/>
    <cellStyle name="Note 19 2 11 2" xfId="22604"/>
    <cellStyle name="Note 19 2 11 2 2" xfId="42435"/>
    <cellStyle name="Note 19 2 11 3" xfId="32788"/>
    <cellStyle name="Note 19 2 12" xfId="12250"/>
    <cellStyle name="Note 19 2 12 2" xfId="24070"/>
    <cellStyle name="Note 19 2 12 2 2" xfId="43897"/>
    <cellStyle name="Note 19 2 12 3" xfId="34301"/>
    <cellStyle name="Note 19 2 13" xfId="30654"/>
    <cellStyle name="Note 19 2 2" xfId="6983"/>
    <cellStyle name="Note 19 2 2 10" xfId="10676"/>
    <cellStyle name="Note 19 2 2 10 2" xfId="22547"/>
    <cellStyle name="Note 19 2 2 10 2 2" xfId="42378"/>
    <cellStyle name="Note 19 2 2 10 3" xfId="32731"/>
    <cellStyle name="Note 19 2 2 11" xfId="12779"/>
    <cellStyle name="Note 19 2 2 11 2" xfId="24587"/>
    <cellStyle name="Note 19 2 2 11 2 2" xfId="44414"/>
    <cellStyle name="Note 19 2 2 11 3" xfId="34830"/>
    <cellStyle name="Note 19 2 2 12" xfId="30735"/>
    <cellStyle name="Note 19 2 2 2" xfId="7814"/>
    <cellStyle name="Note 19 2 2 2 10" xfId="10482"/>
    <cellStyle name="Note 19 2 2 2 10 2" xfId="22356"/>
    <cellStyle name="Note 19 2 2 2 10 2 2" xfId="42187"/>
    <cellStyle name="Note 19 2 2 2 10 3" xfId="32537"/>
    <cellStyle name="Note 19 2 2 2 11" xfId="31026"/>
    <cellStyle name="Note 19 2 2 2 2" xfId="9457"/>
    <cellStyle name="Note 19 2 2 2 2 2" xfId="13892"/>
    <cellStyle name="Note 19 2 2 2 2 2 2" xfId="25665"/>
    <cellStyle name="Note 19 2 2 2 2 2 2 2" xfId="45491"/>
    <cellStyle name="Note 19 2 2 2 2 2 3" xfId="35942"/>
    <cellStyle name="Note 19 2 2 2 2 3" xfId="14854"/>
    <cellStyle name="Note 19 2 2 2 2 3 2" xfId="26624"/>
    <cellStyle name="Note 19 2 2 2 2 3 2 2" xfId="46450"/>
    <cellStyle name="Note 19 2 2 2 2 3 3" xfId="36904"/>
    <cellStyle name="Note 19 2 2 2 2 4" xfId="15806"/>
    <cellStyle name="Note 19 2 2 2 2 4 2" xfId="27554"/>
    <cellStyle name="Note 19 2 2 2 2 4 2 2" xfId="47380"/>
    <cellStyle name="Note 19 2 2 2 2 4 3" xfId="37856"/>
    <cellStyle name="Note 19 2 2 2 2 5" xfId="16686"/>
    <cellStyle name="Note 19 2 2 2 2 5 2" xfId="28432"/>
    <cellStyle name="Note 19 2 2 2 2 5 2 2" xfId="48258"/>
    <cellStyle name="Note 19 2 2 2 2 5 3" xfId="38736"/>
    <cellStyle name="Note 19 2 2 2 2 6" xfId="17552"/>
    <cellStyle name="Note 19 2 2 2 2 6 2" xfId="29272"/>
    <cellStyle name="Note 19 2 2 2 2 6 2 2" xfId="49098"/>
    <cellStyle name="Note 19 2 2 2 2 6 3" xfId="39602"/>
    <cellStyle name="Note 19 2 2 2 2 7" xfId="18328"/>
    <cellStyle name="Note 19 2 2 2 2 7 2" xfId="30048"/>
    <cellStyle name="Note 19 2 2 2 2 7 2 2" xfId="49874"/>
    <cellStyle name="Note 19 2 2 2 2 7 3" xfId="40378"/>
    <cellStyle name="Note 19 2 2 2 2 8" xfId="19085"/>
    <cellStyle name="Note 19 2 2 2 2 8 2" xfId="41135"/>
    <cellStyle name="Note 19 2 2 2 2 9" xfId="31560"/>
    <cellStyle name="Note 19 2 2 2 3" xfId="9911"/>
    <cellStyle name="Note 19 2 2 2 3 2" xfId="14316"/>
    <cellStyle name="Note 19 2 2 2 3 2 2" xfId="26088"/>
    <cellStyle name="Note 19 2 2 2 3 2 2 2" xfId="45914"/>
    <cellStyle name="Note 19 2 2 2 3 2 3" xfId="36366"/>
    <cellStyle name="Note 19 2 2 2 3 3" xfId="15276"/>
    <cellStyle name="Note 19 2 2 2 3 3 2" xfId="27046"/>
    <cellStyle name="Note 19 2 2 2 3 3 2 2" xfId="46872"/>
    <cellStyle name="Note 19 2 2 2 3 3 3" xfId="37326"/>
    <cellStyle name="Note 19 2 2 2 3 4" xfId="16228"/>
    <cellStyle name="Note 19 2 2 2 3 4 2" xfId="27974"/>
    <cellStyle name="Note 19 2 2 2 3 4 2 2" xfId="47800"/>
    <cellStyle name="Note 19 2 2 2 3 4 3" xfId="38278"/>
    <cellStyle name="Note 19 2 2 2 3 5" xfId="17102"/>
    <cellStyle name="Note 19 2 2 2 3 5 2" xfId="28848"/>
    <cellStyle name="Note 19 2 2 2 3 5 2 2" xfId="48674"/>
    <cellStyle name="Note 19 2 2 2 3 5 3" xfId="39152"/>
    <cellStyle name="Note 19 2 2 2 3 6" xfId="17967"/>
    <cellStyle name="Note 19 2 2 2 3 6 2" xfId="29687"/>
    <cellStyle name="Note 19 2 2 2 3 6 2 2" xfId="49513"/>
    <cellStyle name="Note 19 2 2 2 3 6 3" xfId="40017"/>
    <cellStyle name="Note 19 2 2 2 3 7" xfId="18743"/>
    <cellStyle name="Note 19 2 2 2 3 7 2" xfId="30463"/>
    <cellStyle name="Note 19 2 2 2 3 7 2 2" xfId="50289"/>
    <cellStyle name="Note 19 2 2 2 3 7 3" xfId="40793"/>
    <cellStyle name="Note 19 2 2 2 3 8" xfId="19500"/>
    <cellStyle name="Note 19 2 2 2 3 8 2" xfId="41550"/>
    <cellStyle name="Note 19 2 2 2 3 9" xfId="31975"/>
    <cellStyle name="Note 19 2 2 2 4" xfId="12876"/>
    <cellStyle name="Note 19 2 2 2 4 2" xfId="24674"/>
    <cellStyle name="Note 19 2 2 2 4 2 2" xfId="44501"/>
    <cellStyle name="Note 19 2 2 2 4 3" xfId="34927"/>
    <cellStyle name="Note 19 2 2 2 5" xfId="12488"/>
    <cellStyle name="Note 19 2 2 2 5 2" xfId="24303"/>
    <cellStyle name="Note 19 2 2 2 5 2 2" xfId="44130"/>
    <cellStyle name="Note 19 2 2 2 5 3" xfId="34539"/>
    <cellStyle name="Note 19 2 2 2 6" xfId="10700"/>
    <cellStyle name="Note 19 2 2 2 6 2" xfId="22571"/>
    <cellStyle name="Note 19 2 2 2 6 2 2" xfId="42402"/>
    <cellStyle name="Note 19 2 2 2 6 3" xfId="32755"/>
    <cellStyle name="Note 19 2 2 2 7" xfId="12259"/>
    <cellStyle name="Note 19 2 2 2 7 2" xfId="24079"/>
    <cellStyle name="Note 19 2 2 2 7 2 2" xfId="43906"/>
    <cellStyle name="Note 19 2 2 2 7 3" xfId="34310"/>
    <cellStyle name="Note 19 2 2 2 8" xfId="10911"/>
    <cellStyle name="Note 19 2 2 2 8 2" xfId="22782"/>
    <cellStyle name="Note 19 2 2 2 8 2 2" xfId="42613"/>
    <cellStyle name="Note 19 2 2 2 8 3" xfId="32966"/>
    <cellStyle name="Note 19 2 2 2 9" xfId="12737"/>
    <cellStyle name="Note 19 2 2 2 9 2" xfId="24546"/>
    <cellStyle name="Note 19 2 2 2 9 2 2" xfId="44373"/>
    <cellStyle name="Note 19 2 2 2 9 3" xfId="34788"/>
    <cellStyle name="Note 19 2 2 3" xfId="8628"/>
    <cellStyle name="Note 19 2 2 3 2" xfId="13370"/>
    <cellStyle name="Note 19 2 2 3 2 2" xfId="25155"/>
    <cellStyle name="Note 19 2 2 3 2 2 2" xfId="44981"/>
    <cellStyle name="Note 19 2 2 3 2 3" xfId="35420"/>
    <cellStyle name="Note 19 2 2 3 3" xfId="14390"/>
    <cellStyle name="Note 19 2 2 3 3 2" xfId="26162"/>
    <cellStyle name="Note 19 2 2 3 3 2 2" xfId="45988"/>
    <cellStyle name="Note 19 2 2 3 3 3" xfId="36440"/>
    <cellStyle name="Note 19 2 2 3 4" xfId="15350"/>
    <cellStyle name="Note 19 2 2 3 4 2" xfId="27118"/>
    <cellStyle name="Note 19 2 2 3 4 2 2" xfId="46944"/>
    <cellStyle name="Note 19 2 2 3 4 3" xfId="37400"/>
    <cellStyle name="Note 19 2 2 3 5" xfId="16299"/>
    <cellStyle name="Note 19 2 2 3 5 2" xfId="28045"/>
    <cellStyle name="Note 19 2 2 3 5 2 2" xfId="47871"/>
    <cellStyle name="Note 19 2 2 3 5 3" xfId="38349"/>
    <cellStyle name="Note 19 2 2 3 6" xfId="17172"/>
    <cellStyle name="Note 19 2 2 3 6 2" xfId="28918"/>
    <cellStyle name="Note 19 2 2 3 6 2 2" xfId="48744"/>
    <cellStyle name="Note 19 2 2 3 6 3" xfId="39222"/>
    <cellStyle name="Note 19 2 2 3 7" xfId="18037"/>
    <cellStyle name="Note 19 2 2 3 7 2" xfId="29757"/>
    <cellStyle name="Note 19 2 2 3 7 2 2" xfId="49583"/>
    <cellStyle name="Note 19 2 2 3 7 3" xfId="40087"/>
    <cellStyle name="Note 19 2 2 3 8" xfId="18813"/>
    <cellStyle name="Note 19 2 2 3 8 2" xfId="40863"/>
    <cellStyle name="Note 19 2 2 3 9" xfId="31269"/>
    <cellStyle name="Note 19 2 2 4" xfId="9639"/>
    <cellStyle name="Note 19 2 2 4 2" xfId="14044"/>
    <cellStyle name="Note 19 2 2 4 2 2" xfId="25816"/>
    <cellStyle name="Note 19 2 2 4 2 2 2" xfId="45642"/>
    <cellStyle name="Note 19 2 2 4 2 3" xfId="36094"/>
    <cellStyle name="Note 19 2 2 4 3" xfId="15004"/>
    <cellStyle name="Note 19 2 2 4 3 2" xfId="26774"/>
    <cellStyle name="Note 19 2 2 4 3 2 2" xfId="46600"/>
    <cellStyle name="Note 19 2 2 4 3 3" xfId="37054"/>
    <cellStyle name="Note 19 2 2 4 4" xfId="15956"/>
    <cellStyle name="Note 19 2 2 4 4 2" xfId="27702"/>
    <cellStyle name="Note 19 2 2 4 4 2 2" xfId="47528"/>
    <cellStyle name="Note 19 2 2 4 4 3" xfId="38006"/>
    <cellStyle name="Note 19 2 2 4 5" xfId="16830"/>
    <cellStyle name="Note 19 2 2 4 5 2" xfId="28576"/>
    <cellStyle name="Note 19 2 2 4 5 2 2" xfId="48402"/>
    <cellStyle name="Note 19 2 2 4 5 3" xfId="38880"/>
    <cellStyle name="Note 19 2 2 4 6" xfId="17695"/>
    <cellStyle name="Note 19 2 2 4 6 2" xfId="29415"/>
    <cellStyle name="Note 19 2 2 4 6 2 2" xfId="49241"/>
    <cellStyle name="Note 19 2 2 4 6 3" xfId="39745"/>
    <cellStyle name="Note 19 2 2 4 7" xfId="18471"/>
    <cellStyle name="Note 19 2 2 4 7 2" xfId="30191"/>
    <cellStyle name="Note 19 2 2 4 7 2 2" xfId="50017"/>
    <cellStyle name="Note 19 2 2 4 7 3" xfId="40521"/>
    <cellStyle name="Note 19 2 2 4 8" xfId="19228"/>
    <cellStyle name="Note 19 2 2 4 8 2" xfId="41278"/>
    <cellStyle name="Note 19 2 2 4 9" xfId="31703"/>
    <cellStyle name="Note 19 2 2 5" xfId="12341"/>
    <cellStyle name="Note 19 2 2 5 2" xfId="24157"/>
    <cellStyle name="Note 19 2 2 5 2 2" xfId="43984"/>
    <cellStyle name="Note 19 2 2 5 3" xfId="34392"/>
    <cellStyle name="Note 19 2 2 6" xfId="10842"/>
    <cellStyle name="Note 19 2 2 6 2" xfId="22713"/>
    <cellStyle name="Note 19 2 2 6 2 2" xfId="42544"/>
    <cellStyle name="Note 19 2 2 6 3" xfId="32897"/>
    <cellStyle name="Note 19 2 2 7" xfId="11831"/>
    <cellStyle name="Note 19 2 2 7 2" xfId="23672"/>
    <cellStyle name="Note 19 2 2 7 2 2" xfId="43500"/>
    <cellStyle name="Note 19 2 2 7 3" xfId="33883"/>
    <cellStyle name="Note 19 2 2 8" xfId="11268"/>
    <cellStyle name="Note 19 2 2 8 2" xfId="23136"/>
    <cellStyle name="Note 19 2 2 8 2 2" xfId="42966"/>
    <cellStyle name="Note 19 2 2 8 3" xfId="33322"/>
    <cellStyle name="Note 19 2 2 9" xfId="12514"/>
    <cellStyle name="Note 19 2 2 9 2" xfId="24329"/>
    <cellStyle name="Note 19 2 2 9 2 2" xfId="44156"/>
    <cellStyle name="Note 19 2 2 9 3" xfId="34565"/>
    <cellStyle name="Note 19 2 3" xfId="7292"/>
    <cellStyle name="Note 19 2 3 10" xfId="17499"/>
    <cellStyle name="Note 19 2 3 10 2" xfId="29241"/>
    <cellStyle name="Note 19 2 3 10 2 2" xfId="49067"/>
    <cellStyle name="Note 19 2 3 10 3" xfId="39549"/>
    <cellStyle name="Note 19 2 3 11" xfId="30907"/>
    <cellStyle name="Note 19 2 3 2" xfId="8935"/>
    <cellStyle name="Note 19 2 3 2 2" xfId="13596"/>
    <cellStyle name="Note 19 2 3 2 2 2" xfId="25378"/>
    <cellStyle name="Note 19 2 3 2 2 2 2" xfId="45204"/>
    <cellStyle name="Note 19 2 3 2 2 3" xfId="35646"/>
    <cellStyle name="Note 19 2 3 2 3" xfId="14602"/>
    <cellStyle name="Note 19 2 3 2 3 2" xfId="26373"/>
    <cellStyle name="Note 19 2 3 2 3 2 2" xfId="46199"/>
    <cellStyle name="Note 19 2 3 2 3 3" xfId="36652"/>
    <cellStyle name="Note 19 2 3 2 4" xfId="15560"/>
    <cellStyle name="Note 19 2 3 2 4 2" xfId="27321"/>
    <cellStyle name="Note 19 2 3 2 4 2 2" xfId="47147"/>
    <cellStyle name="Note 19 2 3 2 4 3" xfId="37610"/>
    <cellStyle name="Note 19 2 3 2 5" xfId="16487"/>
    <cellStyle name="Note 19 2 3 2 5 2" xfId="28233"/>
    <cellStyle name="Note 19 2 3 2 5 2 2" xfId="48059"/>
    <cellStyle name="Note 19 2 3 2 5 3" xfId="38537"/>
    <cellStyle name="Note 19 2 3 2 6" xfId="17358"/>
    <cellStyle name="Note 19 2 3 2 6 2" xfId="29101"/>
    <cellStyle name="Note 19 2 3 2 6 2 2" xfId="48927"/>
    <cellStyle name="Note 19 2 3 2 6 3" xfId="39408"/>
    <cellStyle name="Note 19 2 3 2 7" xfId="18205"/>
    <cellStyle name="Note 19 2 3 2 7 2" xfId="29925"/>
    <cellStyle name="Note 19 2 3 2 7 2 2" xfId="49751"/>
    <cellStyle name="Note 19 2 3 2 7 3" xfId="40255"/>
    <cellStyle name="Note 19 2 3 2 8" xfId="18972"/>
    <cellStyle name="Note 19 2 3 2 8 2" xfId="41022"/>
    <cellStyle name="Note 19 2 3 2 9" xfId="31441"/>
    <cellStyle name="Note 19 2 3 3" xfId="9798"/>
    <cellStyle name="Note 19 2 3 3 2" xfId="14203"/>
    <cellStyle name="Note 19 2 3 3 2 2" xfId="25975"/>
    <cellStyle name="Note 19 2 3 3 2 2 2" xfId="45801"/>
    <cellStyle name="Note 19 2 3 3 2 3" xfId="36253"/>
    <cellStyle name="Note 19 2 3 3 3" xfId="15163"/>
    <cellStyle name="Note 19 2 3 3 3 2" xfId="26933"/>
    <cellStyle name="Note 19 2 3 3 3 2 2" xfId="46759"/>
    <cellStyle name="Note 19 2 3 3 3 3" xfId="37213"/>
    <cellStyle name="Note 19 2 3 3 4" xfId="16115"/>
    <cellStyle name="Note 19 2 3 3 4 2" xfId="27861"/>
    <cellStyle name="Note 19 2 3 3 4 2 2" xfId="47687"/>
    <cellStyle name="Note 19 2 3 3 4 3" xfId="38165"/>
    <cellStyle name="Note 19 2 3 3 5" xfId="16989"/>
    <cellStyle name="Note 19 2 3 3 5 2" xfId="28735"/>
    <cellStyle name="Note 19 2 3 3 5 2 2" xfId="48561"/>
    <cellStyle name="Note 19 2 3 3 5 3" xfId="39039"/>
    <cellStyle name="Note 19 2 3 3 6" xfId="17854"/>
    <cellStyle name="Note 19 2 3 3 6 2" xfId="29574"/>
    <cellStyle name="Note 19 2 3 3 6 2 2" xfId="49400"/>
    <cellStyle name="Note 19 2 3 3 6 3" xfId="39904"/>
    <cellStyle name="Note 19 2 3 3 7" xfId="18630"/>
    <cellStyle name="Note 19 2 3 3 7 2" xfId="30350"/>
    <cellStyle name="Note 19 2 3 3 7 2 2" xfId="50176"/>
    <cellStyle name="Note 19 2 3 3 7 3" xfId="40680"/>
    <cellStyle name="Note 19 2 3 3 8" xfId="19387"/>
    <cellStyle name="Note 19 2 3 3 8 2" xfId="41437"/>
    <cellStyle name="Note 19 2 3 3 9" xfId="31862"/>
    <cellStyle name="Note 19 2 3 4" xfId="12566"/>
    <cellStyle name="Note 19 2 3 4 2" xfId="24380"/>
    <cellStyle name="Note 19 2 3 4 2 2" xfId="44207"/>
    <cellStyle name="Note 19 2 3 4 3" xfId="34617"/>
    <cellStyle name="Note 19 2 3 5" xfId="10630"/>
    <cellStyle name="Note 19 2 3 5 2" xfId="22501"/>
    <cellStyle name="Note 19 2 3 5 2 2" xfId="42332"/>
    <cellStyle name="Note 19 2 3 5 3" xfId="32685"/>
    <cellStyle name="Note 19 2 3 6" xfId="13807"/>
    <cellStyle name="Note 19 2 3 6 2" xfId="25582"/>
    <cellStyle name="Note 19 2 3 6 2 2" xfId="45408"/>
    <cellStyle name="Note 19 2 3 6 3" xfId="35857"/>
    <cellStyle name="Note 19 2 3 7" xfId="14783"/>
    <cellStyle name="Note 19 2 3 7 2" xfId="26553"/>
    <cellStyle name="Note 19 2 3 7 2 2" xfId="46379"/>
    <cellStyle name="Note 19 2 3 7 3" xfId="36833"/>
    <cellStyle name="Note 19 2 3 8" xfId="15735"/>
    <cellStyle name="Note 19 2 3 8 2" xfId="27489"/>
    <cellStyle name="Note 19 2 3 8 2 2" xfId="47315"/>
    <cellStyle name="Note 19 2 3 8 3" xfId="37785"/>
    <cellStyle name="Note 19 2 3 9" xfId="16630"/>
    <cellStyle name="Note 19 2 3 9 2" xfId="28376"/>
    <cellStyle name="Note 19 2 3 9 2 2" xfId="48202"/>
    <cellStyle name="Note 19 2 3 9 3" xfId="38680"/>
    <cellStyle name="Note 19 2 4" xfId="8136"/>
    <cellStyle name="Note 19 2 4 2" xfId="13107"/>
    <cellStyle name="Note 19 2 4 2 2" xfId="24900"/>
    <cellStyle name="Note 19 2 4 2 2 2" xfId="44726"/>
    <cellStyle name="Note 19 2 4 2 3" xfId="35157"/>
    <cellStyle name="Note 19 2 4 3" xfId="10201"/>
    <cellStyle name="Note 19 2 4 3 2" xfId="22075"/>
    <cellStyle name="Note 19 2 4 3 2 2" xfId="41907"/>
    <cellStyle name="Note 19 2 4 3 3" xfId="32257"/>
    <cellStyle name="Note 19 2 4 4" xfId="12315"/>
    <cellStyle name="Note 19 2 4 4 2" xfId="24132"/>
    <cellStyle name="Note 19 2 4 4 2 2" xfId="43959"/>
    <cellStyle name="Note 19 2 4 4 3" xfId="34366"/>
    <cellStyle name="Note 19 2 4 5" xfId="10863"/>
    <cellStyle name="Note 19 2 4 5 2" xfId="22734"/>
    <cellStyle name="Note 19 2 4 5 2 2" xfId="42565"/>
    <cellStyle name="Note 19 2 4 5 3" xfId="32918"/>
    <cellStyle name="Note 19 2 4 6" xfId="13068"/>
    <cellStyle name="Note 19 2 4 6 2" xfId="24861"/>
    <cellStyle name="Note 19 2 4 6 2 2" xfId="44687"/>
    <cellStyle name="Note 19 2 4 6 3" xfId="35118"/>
    <cellStyle name="Note 19 2 4 7" xfId="10233"/>
    <cellStyle name="Note 19 2 4 7 2" xfId="22107"/>
    <cellStyle name="Note 19 2 4 7 2 2" xfId="41939"/>
    <cellStyle name="Note 19 2 4 7 3" xfId="32289"/>
    <cellStyle name="Note 19 2 4 8" xfId="12306"/>
    <cellStyle name="Note 19 2 4 8 2" xfId="34357"/>
    <cellStyle name="Note 19 2 4 9" xfId="31194"/>
    <cellStyle name="Note 19 2 5" xfId="9570"/>
    <cellStyle name="Note 19 2 5 2" xfId="13975"/>
    <cellStyle name="Note 19 2 5 2 2" xfId="25747"/>
    <cellStyle name="Note 19 2 5 2 2 2" xfId="45573"/>
    <cellStyle name="Note 19 2 5 2 3" xfId="36025"/>
    <cellStyle name="Note 19 2 5 3" xfId="14935"/>
    <cellStyle name="Note 19 2 5 3 2" xfId="26705"/>
    <cellStyle name="Note 19 2 5 3 2 2" xfId="46531"/>
    <cellStyle name="Note 19 2 5 3 3" xfId="36985"/>
    <cellStyle name="Note 19 2 5 4" xfId="15887"/>
    <cellStyle name="Note 19 2 5 4 2" xfId="27633"/>
    <cellStyle name="Note 19 2 5 4 2 2" xfId="47459"/>
    <cellStyle name="Note 19 2 5 4 3" xfId="37937"/>
    <cellStyle name="Note 19 2 5 5" xfId="16761"/>
    <cellStyle name="Note 19 2 5 5 2" xfId="28507"/>
    <cellStyle name="Note 19 2 5 5 2 2" xfId="48333"/>
    <cellStyle name="Note 19 2 5 5 3" xfId="38811"/>
    <cellStyle name="Note 19 2 5 6" xfId="17626"/>
    <cellStyle name="Note 19 2 5 6 2" xfId="29346"/>
    <cellStyle name="Note 19 2 5 6 2 2" xfId="49172"/>
    <cellStyle name="Note 19 2 5 6 3" xfId="39676"/>
    <cellStyle name="Note 19 2 5 7" xfId="18402"/>
    <cellStyle name="Note 19 2 5 7 2" xfId="30122"/>
    <cellStyle name="Note 19 2 5 7 2 2" xfId="49948"/>
    <cellStyle name="Note 19 2 5 7 3" xfId="40452"/>
    <cellStyle name="Note 19 2 5 8" xfId="19159"/>
    <cellStyle name="Note 19 2 5 8 2" xfId="41209"/>
    <cellStyle name="Note 19 2 5 9" xfId="31634"/>
    <cellStyle name="Note 19 2 6" xfId="12011"/>
    <cellStyle name="Note 19 2 6 2" xfId="23838"/>
    <cellStyle name="Note 19 2 6 2 2" xfId="43666"/>
    <cellStyle name="Note 19 2 6 3" xfId="34063"/>
    <cellStyle name="Note 19 2 7" xfId="11120"/>
    <cellStyle name="Note 19 2 7 2" xfId="22988"/>
    <cellStyle name="Note 19 2 7 2 2" xfId="42818"/>
    <cellStyle name="Note 19 2 7 3" xfId="33174"/>
    <cellStyle name="Note 19 2 8" xfId="11630"/>
    <cellStyle name="Note 19 2 8 2" xfId="23487"/>
    <cellStyle name="Note 19 2 8 2 2" xfId="43316"/>
    <cellStyle name="Note 19 2 8 3" xfId="33683"/>
    <cellStyle name="Note 19 2 9" xfId="11417"/>
    <cellStyle name="Note 19 2 9 2" xfId="23278"/>
    <cellStyle name="Note 19 2 9 2 2" xfId="43107"/>
    <cellStyle name="Note 19 2 9 3" xfId="33470"/>
    <cellStyle name="Note 19 3" xfId="6984"/>
    <cellStyle name="Note 19 3 10" xfId="14555"/>
    <cellStyle name="Note 19 3 10 2" xfId="26326"/>
    <cellStyle name="Note 19 3 10 2 2" xfId="46152"/>
    <cellStyle name="Note 19 3 10 3" xfId="36605"/>
    <cellStyle name="Note 19 3 11" xfId="15513"/>
    <cellStyle name="Note 19 3 11 2" xfId="27281"/>
    <cellStyle name="Note 19 3 11 2 2" xfId="47107"/>
    <cellStyle name="Note 19 3 11 3" xfId="37563"/>
    <cellStyle name="Note 19 3 12" xfId="30736"/>
    <cellStyle name="Note 19 3 2" xfId="7815"/>
    <cellStyle name="Note 19 3 2 10" xfId="14738"/>
    <cellStyle name="Note 19 3 2 10 2" xfId="26508"/>
    <cellStyle name="Note 19 3 2 10 2 2" xfId="46334"/>
    <cellStyle name="Note 19 3 2 10 3" xfId="36788"/>
    <cellStyle name="Note 19 3 2 11" xfId="31027"/>
    <cellStyle name="Note 19 3 2 2" xfId="9458"/>
    <cellStyle name="Note 19 3 2 2 2" xfId="13893"/>
    <cellStyle name="Note 19 3 2 2 2 2" xfId="25666"/>
    <cellStyle name="Note 19 3 2 2 2 2 2" xfId="45492"/>
    <cellStyle name="Note 19 3 2 2 2 3" xfId="35943"/>
    <cellStyle name="Note 19 3 2 2 3" xfId="14855"/>
    <cellStyle name="Note 19 3 2 2 3 2" xfId="26625"/>
    <cellStyle name="Note 19 3 2 2 3 2 2" xfId="46451"/>
    <cellStyle name="Note 19 3 2 2 3 3" xfId="36905"/>
    <cellStyle name="Note 19 3 2 2 4" xfId="15807"/>
    <cellStyle name="Note 19 3 2 2 4 2" xfId="27555"/>
    <cellStyle name="Note 19 3 2 2 4 2 2" xfId="47381"/>
    <cellStyle name="Note 19 3 2 2 4 3" xfId="37857"/>
    <cellStyle name="Note 19 3 2 2 5" xfId="16687"/>
    <cellStyle name="Note 19 3 2 2 5 2" xfId="28433"/>
    <cellStyle name="Note 19 3 2 2 5 2 2" xfId="48259"/>
    <cellStyle name="Note 19 3 2 2 5 3" xfId="38737"/>
    <cellStyle name="Note 19 3 2 2 6" xfId="17553"/>
    <cellStyle name="Note 19 3 2 2 6 2" xfId="29273"/>
    <cellStyle name="Note 19 3 2 2 6 2 2" xfId="49099"/>
    <cellStyle name="Note 19 3 2 2 6 3" xfId="39603"/>
    <cellStyle name="Note 19 3 2 2 7" xfId="18329"/>
    <cellStyle name="Note 19 3 2 2 7 2" xfId="30049"/>
    <cellStyle name="Note 19 3 2 2 7 2 2" xfId="49875"/>
    <cellStyle name="Note 19 3 2 2 7 3" xfId="40379"/>
    <cellStyle name="Note 19 3 2 2 8" xfId="19086"/>
    <cellStyle name="Note 19 3 2 2 8 2" xfId="41136"/>
    <cellStyle name="Note 19 3 2 2 9" xfId="31561"/>
    <cellStyle name="Note 19 3 2 3" xfId="9912"/>
    <cellStyle name="Note 19 3 2 3 2" xfId="14317"/>
    <cellStyle name="Note 19 3 2 3 2 2" xfId="26089"/>
    <cellStyle name="Note 19 3 2 3 2 2 2" xfId="45915"/>
    <cellStyle name="Note 19 3 2 3 2 3" xfId="36367"/>
    <cellStyle name="Note 19 3 2 3 3" xfId="15277"/>
    <cellStyle name="Note 19 3 2 3 3 2" xfId="27047"/>
    <cellStyle name="Note 19 3 2 3 3 2 2" xfId="46873"/>
    <cellStyle name="Note 19 3 2 3 3 3" xfId="37327"/>
    <cellStyle name="Note 19 3 2 3 4" xfId="16229"/>
    <cellStyle name="Note 19 3 2 3 4 2" xfId="27975"/>
    <cellStyle name="Note 19 3 2 3 4 2 2" xfId="47801"/>
    <cellStyle name="Note 19 3 2 3 4 3" xfId="38279"/>
    <cellStyle name="Note 19 3 2 3 5" xfId="17103"/>
    <cellStyle name="Note 19 3 2 3 5 2" xfId="28849"/>
    <cellStyle name="Note 19 3 2 3 5 2 2" xfId="48675"/>
    <cellStyle name="Note 19 3 2 3 5 3" xfId="39153"/>
    <cellStyle name="Note 19 3 2 3 6" xfId="17968"/>
    <cellStyle name="Note 19 3 2 3 6 2" xfId="29688"/>
    <cellStyle name="Note 19 3 2 3 6 2 2" xfId="49514"/>
    <cellStyle name="Note 19 3 2 3 6 3" xfId="40018"/>
    <cellStyle name="Note 19 3 2 3 7" xfId="18744"/>
    <cellStyle name="Note 19 3 2 3 7 2" xfId="30464"/>
    <cellStyle name="Note 19 3 2 3 7 2 2" xfId="50290"/>
    <cellStyle name="Note 19 3 2 3 7 3" xfId="40794"/>
    <cellStyle name="Note 19 3 2 3 8" xfId="19501"/>
    <cellStyle name="Note 19 3 2 3 8 2" xfId="41551"/>
    <cellStyle name="Note 19 3 2 3 9" xfId="31976"/>
    <cellStyle name="Note 19 3 2 4" xfId="12877"/>
    <cellStyle name="Note 19 3 2 4 2" xfId="24675"/>
    <cellStyle name="Note 19 3 2 4 2 2" xfId="44502"/>
    <cellStyle name="Note 19 3 2 4 3" xfId="34928"/>
    <cellStyle name="Note 19 3 2 5" xfId="12983"/>
    <cellStyle name="Note 19 3 2 5 2" xfId="24778"/>
    <cellStyle name="Note 19 3 2 5 2 2" xfId="44605"/>
    <cellStyle name="Note 19 3 2 5 3" xfId="35034"/>
    <cellStyle name="Note 19 3 2 6" xfId="10309"/>
    <cellStyle name="Note 19 3 2 6 2" xfId="22183"/>
    <cellStyle name="Note 19 3 2 6 2 2" xfId="42014"/>
    <cellStyle name="Note 19 3 2 6 3" xfId="32364"/>
    <cellStyle name="Note 19 3 2 7" xfId="11956"/>
    <cellStyle name="Note 19 3 2 7 2" xfId="23784"/>
    <cellStyle name="Note 19 3 2 7 2 2" xfId="43612"/>
    <cellStyle name="Note 19 3 2 7 3" xfId="34008"/>
    <cellStyle name="Note 19 3 2 8" xfId="11166"/>
    <cellStyle name="Note 19 3 2 8 2" xfId="23034"/>
    <cellStyle name="Note 19 3 2 8 2 2" xfId="42864"/>
    <cellStyle name="Note 19 3 2 8 3" xfId="33220"/>
    <cellStyle name="Note 19 3 2 9" xfId="13756"/>
    <cellStyle name="Note 19 3 2 9 2" xfId="25531"/>
    <cellStyle name="Note 19 3 2 9 2 2" xfId="45357"/>
    <cellStyle name="Note 19 3 2 9 3" xfId="35806"/>
    <cellStyle name="Note 19 3 3" xfId="8629"/>
    <cellStyle name="Note 19 3 3 2" xfId="13371"/>
    <cellStyle name="Note 19 3 3 2 2" xfId="25156"/>
    <cellStyle name="Note 19 3 3 2 2 2" xfId="44982"/>
    <cellStyle name="Note 19 3 3 2 3" xfId="35421"/>
    <cellStyle name="Note 19 3 3 3" xfId="14391"/>
    <cellStyle name="Note 19 3 3 3 2" xfId="26163"/>
    <cellStyle name="Note 19 3 3 3 2 2" xfId="45989"/>
    <cellStyle name="Note 19 3 3 3 3" xfId="36441"/>
    <cellStyle name="Note 19 3 3 4" xfId="15351"/>
    <cellStyle name="Note 19 3 3 4 2" xfId="27119"/>
    <cellStyle name="Note 19 3 3 4 2 2" xfId="46945"/>
    <cellStyle name="Note 19 3 3 4 3" xfId="37401"/>
    <cellStyle name="Note 19 3 3 5" xfId="16300"/>
    <cellStyle name="Note 19 3 3 5 2" xfId="28046"/>
    <cellStyle name="Note 19 3 3 5 2 2" xfId="47872"/>
    <cellStyle name="Note 19 3 3 5 3" xfId="38350"/>
    <cellStyle name="Note 19 3 3 6" xfId="17173"/>
    <cellStyle name="Note 19 3 3 6 2" xfId="28919"/>
    <cellStyle name="Note 19 3 3 6 2 2" xfId="48745"/>
    <cellStyle name="Note 19 3 3 6 3" xfId="39223"/>
    <cellStyle name="Note 19 3 3 7" xfId="18038"/>
    <cellStyle name="Note 19 3 3 7 2" xfId="29758"/>
    <cellStyle name="Note 19 3 3 7 2 2" xfId="49584"/>
    <cellStyle name="Note 19 3 3 7 3" xfId="40088"/>
    <cellStyle name="Note 19 3 3 8" xfId="18814"/>
    <cellStyle name="Note 19 3 3 8 2" xfId="40864"/>
    <cellStyle name="Note 19 3 3 9" xfId="31270"/>
    <cellStyle name="Note 19 3 4" xfId="9640"/>
    <cellStyle name="Note 19 3 4 2" xfId="14045"/>
    <cellStyle name="Note 19 3 4 2 2" xfId="25817"/>
    <cellStyle name="Note 19 3 4 2 2 2" xfId="45643"/>
    <cellStyle name="Note 19 3 4 2 3" xfId="36095"/>
    <cellStyle name="Note 19 3 4 3" xfId="15005"/>
    <cellStyle name="Note 19 3 4 3 2" xfId="26775"/>
    <cellStyle name="Note 19 3 4 3 2 2" xfId="46601"/>
    <cellStyle name="Note 19 3 4 3 3" xfId="37055"/>
    <cellStyle name="Note 19 3 4 4" xfId="15957"/>
    <cellStyle name="Note 19 3 4 4 2" xfId="27703"/>
    <cellStyle name="Note 19 3 4 4 2 2" xfId="47529"/>
    <cellStyle name="Note 19 3 4 4 3" xfId="38007"/>
    <cellStyle name="Note 19 3 4 5" xfId="16831"/>
    <cellStyle name="Note 19 3 4 5 2" xfId="28577"/>
    <cellStyle name="Note 19 3 4 5 2 2" xfId="48403"/>
    <cellStyle name="Note 19 3 4 5 3" xfId="38881"/>
    <cellStyle name="Note 19 3 4 6" xfId="17696"/>
    <cellStyle name="Note 19 3 4 6 2" xfId="29416"/>
    <cellStyle name="Note 19 3 4 6 2 2" xfId="49242"/>
    <cellStyle name="Note 19 3 4 6 3" xfId="39746"/>
    <cellStyle name="Note 19 3 4 7" xfId="18472"/>
    <cellStyle name="Note 19 3 4 7 2" xfId="30192"/>
    <cellStyle name="Note 19 3 4 7 2 2" xfId="50018"/>
    <cellStyle name="Note 19 3 4 7 3" xfId="40522"/>
    <cellStyle name="Note 19 3 4 8" xfId="19229"/>
    <cellStyle name="Note 19 3 4 8 2" xfId="41279"/>
    <cellStyle name="Note 19 3 4 9" xfId="31704"/>
    <cellStyle name="Note 19 3 5" xfId="12342"/>
    <cellStyle name="Note 19 3 5 2" xfId="24158"/>
    <cellStyle name="Note 19 3 5 2 2" xfId="43985"/>
    <cellStyle name="Note 19 3 5 3" xfId="34393"/>
    <cellStyle name="Note 19 3 6" xfId="10841"/>
    <cellStyle name="Note 19 3 6 2" xfId="22712"/>
    <cellStyle name="Note 19 3 6 2 2" xfId="42543"/>
    <cellStyle name="Note 19 3 6 3" xfId="32896"/>
    <cellStyle name="Note 19 3 7" xfId="11832"/>
    <cellStyle name="Note 19 3 7 2" xfId="23673"/>
    <cellStyle name="Note 19 3 7 2 2" xfId="43501"/>
    <cellStyle name="Note 19 3 7 3" xfId="33884"/>
    <cellStyle name="Note 19 3 8" xfId="11267"/>
    <cellStyle name="Note 19 3 8 2" xfId="23135"/>
    <cellStyle name="Note 19 3 8 2 2" xfId="42965"/>
    <cellStyle name="Note 19 3 8 3" xfId="33321"/>
    <cellStyle name="Note 19 3 9" xfId="13544"/>
    <cellStyle name="Note 19 3 9 2" xfId="25326"/>
    <cellStyle name="Note 19 3 9 2 2" xfId="45152"/>
    <cellStyle name="Note 19 3 9 3" xfId="35594"/>
    <cellStyle name="Note 19 4" xfId="7291"/>
    <cellStyle name="Note 19 4 10" xfId="13087"/>
    <cellStyle name="Note 19 4 10 2" xfId="24880"/>
    <cellStyle name="Note 19 4 10 2 2" xfId="44706"/>
    <cellStyle name="Note 19 4 10 3" xfId="35137"/>
    <cellStyle name="Note 19 4 11" xfId="30906"/>
    <cellStyle name="Note 19 4 2" xfId="8934"/>
    <cellStyle name="Note 19 4 2 2" xfId="13595"/>
    <cellStyle name="Note 19 4 2 2 2" xfId="25377"/>
    <cellStyle name="Note 19 4 2 2 2 2" xfId="45203"/>
    <cellStyle name="Note 19 4 2 2 3" xfId="35645"/>
    <cellStyle name="Note 19 4 2 3" xfId="14601"/>
    <cellStyle name="Note 19 4 2 3 2" xfId="26372"/>
    <cellStyle name="Note 19 4 2 3 2 2" xfId="46198"/>
    <cellStyle name="Note 19 4 2 3 3" xfId="36651"/>
    <cellStyle name="Note 19 4 2 4" xfId="15559"/>
    <cellStyle name="Note 19 4 2 4 2" xfId="27320"/>
    <cellStyle name="Note 19 4 2 4 2 2" xfId="47146"/>
    <cellStyle name="Note 19 4 2 4 3" xfId="37609"/>
    <cellStyle name="Note 19 4 2 5" xfId="16486"/>
    <cellStyle name="Note 19 4 2 5 2" xfId="28232"/>
    <cellStyle name="Note 19 4 2 5 2 2" xfId="48058"/>
    <cellStyle name="Note 19 4 2 5 3" xfId="38536"/>
    <cellStyle name="Note 19 4 2 6" xfId="17357"/>
    <cellStyle name="Note 19 4 2 6 2" xfId="29100"/>
    <cellStyle name="Note 19 4 2 6 2 2" xfId="48926"/>
    <cellStyle name="Note 19 4 2 6 3" xfId="39407"/>
    <cellStyle name="Note 19 4 2 7" xfId="18204"/>
    <cellStyle name="Note 19 4 2 7 2" xfId="29924"/>
    <cellStyle name="Note 19 4 2 7 2 2" xfId="49750"/>
    <cellStyle name="Note 19 4 2 7 3" xfId="40254"/>
    <cellStyle name="Note 19 4 2 8" xfId="18971"/>
    <cellStyle name="Note 19 4 2 8 2" xfId="41021"/>
    <cellStyle name="Note 19 4 2 9" xfId="31440"/>
    <cellStyle name="Note 19 4 3" xfId="9797"/>
    <cellStyle name="Note 19 4 3 2" xfId="14202"/>
    <cellStyle name="Note 19 4 3 2 2" xfId="25974"/>
    <cellStyle name="Note 19 4 3 2 2 2" xfId="45800"/>
    <cellStyle name="Note 19 4 3 2 3" xfId="36252"/>
    <cellStyle name="Note 19 4 3 3" xfId="15162"/>
    <cellStyle name="Note 19 4 3 3 2" xfId="26932"/>
    <cellStyle name="Note 19 4 3 3 2 2" xfId="46758"/>
    <cellStyle name="Note 19 4 3 3 3" xfId="37212"/>
    <cellStyle name="Note 19 4 3 4" xfId="16114"/>
    <cellStyle name="Note 19 4 3 4 2" xfId="27860"/>
    <cellStyle name="Note 19 4 3 4 2 2" xfId="47686"/>
    <cellStyle name="Note 19 4 3 4 3" xfId="38164"/>
    <cellStyle name="Note 19 4 3 5" xfId="16988"/>
    <cellStyle name="Note 19 4 3 5 2" xfId="28734"/>
    <cellStyle name="Note 19 4 3 5 2 2" xfId="48560"/>
    <cellStyle name="Note 19 4 3 5 3" xfId="39038"/>
    <cellStyle name="Note 19 4 3 6" xfId="17853"/>
    <cellStyle name="Note 19 4 3 6 2" xfId="29573"/>
    <cellStyle name="Note 19 4 3 6 2 2" xfId="49399"/>
    <cellStyle name="Note 19 4 3 6 3" xfId="39903"/>
    <cellStyle name="Note 19 4 3 7" xfId="18629"/>
    <cellStyle name="Note 19 4 3 7 2" xfId="30349"/>
    <cellStyle name="Note 19 4 3 7 2 2" xfId="50175"/>
    <cellStyle name="Note 19 4 3 7 3" xfId="40679"/>
    <cellStyle name="Note 19 4 3 8" xfId="19386"/>
    <cellStyle name="Note 19 4 3 8 2" xfId="41436"/>
    <cellStyle name="Note 19 4 3 9" xfId="31861"/>
    <cellStyle name="Note 19 4 4" xfId="12565"/>
    <cellStyle name="Note 19 4 4 2" xfId="24379"/>
    <cellStyle name="Note 19 4 4 2 2" xfId="44206"/>
    <cellStyle name="Note 19 4 4 3" xfId="34616"/>
    <cellStyle name="Note 19 4 5" xfId="10631"/>
    <cellStyle name="Note 19 4 5 2" xfId="22502"/>
    <cellStyle name="Note 19 4 5 2 2" xfId="42333"/>
    <cellStyle name="Note 19 4 5 3" xfId="32686"/>
    <cellStyle name="Note 19 4 6" xfId="12787"/>
    <cellStyle name="Note 19 4 6 2" xfId="24593"/>
    <cellStyle name="Note 19 4 6 2 2" xfId="44420"/>
    <cellStyle name="Note 19 4 6 3" xfId="34838"/>
    <cellStyle name="Note 19 4 7" xfId="10440"/>
    <cellStyle name="Note 19 4 7 2" xfId="22314"/>
    <cellStyle name="Note 19 4 7 2 2" xfId="42145"/>
    <cellStyle name="Note 19 4 7 3" xfId="32495"/>
    <cellStyle name="Note 19 4 8" xfId="12811"/>
    <cellStyle name="Note 19 4 8 2" xfId="24615"/>
    <cellStyle name="Note 19 4 8 2 2" xfId="44442"/>
    <cellStyle name="Note 19 4 8 3" xfId="34862"/>
    <cellStyle name="Note 19 4 9" xfId="10421"/>
    <cellStyle name="Note 19 4 9 2" xfId="22295"/>
    <cellStyle name="Note 19 4 9 2 2" xfId="42126"/>
    <cellStyle name="Note 19 4 9 3" xfId="32476"/>
    <cellStyle name="Note 19 5" xfId="8135"/>
    <cellStyle name="Note 19 5 2" xfId="13106"/>
    <cellStyle name="Note 19 5 2 2" xfId="24899"/>
    <cellStyle name="Note 19 5 2 2 2" xfId="44725"/>
    <cellStyle name="Note 19 5 2 3" xfId="35156"/>
    <cellStyle name="Note 19 5 3" xfId="10202"/>
    <cellStyle name="Note 19 5 3 2" xfId="22076"/>
    <cellStyle name="Note 19 5 3 2 2" xfId="41908"/>
    <cellStyle name="Note 19 5 3 3" xfId="32258"/>
    <cellStyle name="Note 19 5 4" xfId="13343"/>
    <cellStyle name="Note 19 5 4 2" xfId="25129"/>
    <cellStyle name="Note 19 5 4 2 2" xfId="44955"/>
    <cellStyle name="Note 19 5 4 3" xfId="35393"/>
    <cellStyle name="Note 19 5 5" xfId="10013"/>
    <cellStyle name="Note 19 5 5 2" xfId="21888"/>
    <cellStyle name="Note 19 5 5 2 2" xfId="41720"/>
    <cellStyle name="Note 19 5 5 3" xfId="32069"/>
    <cellStyle name="Note 19 5 6" xfId="13625"/>
    <cellStyle name="Note 19 5 6 2" xfId="25407"/>
    <cellStyle name="Note 19 5 6 2 2" xfId="45233"/>
    <cellStyle name="Note 19 5 6 3" xfId="35675"/>
    <cellStyle name="Note 19 5 7" xfId="14631"/>
    <cellStyle name="Note 19 5 7 2" xfId="26402"/>
    <cellStyle name="Note 19 5 7 2 2" xfId="46228"/>
    <cellStyle name="Note 19 5 7 3" xfId="36681"/>
    <cellStyle name="Note 19 5 8" xfId="15589"/>
    <cellStyle name="Note 19 5 8 2" xfId="37639"/>
    <cellStyle name="Note 19 5 9" xfId="31193"/>
    <cellStyle name="Note 19 6" xfId="9569"/>
    <cellStyle name="Note 19 6 2" xfId="13974"/>
    <cellStyle name="Note 19 6 2 2" xfId="25746"/>
    <cellStyle name="Note 19 6 2 2 2" xfId="45572"/>
    <cellStyle name="Note 19 6 2 3" xfId="36024"/>
    <cellStyle name="Note 19 6 3" xfId="14934"/>
    <cellStyle name="Note 19 6 3 2" xfId="26704"/>
    <cellStyle name="Note 19 6 3 2 2" xfId="46530"/>
    <cellStyle name="Note 19 6 3 3" xfId="36984"/>
    <cellStyle name="Note 19 6 4" xfId="15886"/>
    <cellStyle name="Note 19 6 4 2" xfId="27632"/>
    <cellStyle name="Note 19 6 4 2 2" xfId="47458"/>
    <cellStyle name="Note 19 6 4 3" xfId="37936"/>
    <cellStyle name="Note 19 6 5" xfId="16760"/>
    <cellStyle name="Note 19 6 5 2" xfId="28506"/>
    <cellStyle name="Note 19 6 5 2 2" xfId="48332"/>
    <cellStyle name="Note 19 6 5 3" xfId="38810"/>
    <cellStyle name="Note 19 6 6" xfId="17625"/>
    <cellStyle name="Note 19 6 6 2" xfId="29345"/>
    <cellStyle name="Note 19 6 6 2 2" xfId="49171"/>
    <cellStyle name="Note 19 6 6 3" xfId="39675"/>
    <cellStyle name="Note 19 6 7" xfId="18401"/>
    <cellStyle name="Note 19 6 7 2" xfId="30121"/>
    <cellStyle name="Note 19 6 7 2 2" xfId="49947"/>
    <cellStyle name="Note 19 6 7 3" xfId="40451"/>
    <cellStyle name="Note 19 6 8" xfId="19158"/>
    <cellStyle name="Note 19 6 8 2" xfId="41208"/>
    <cellStyle name="Note 19 6 9" xfId="31633"/>
    <cellStyle name="Note 19 7" xfId="12010"/>
    <cellStyle name="Note 19 7 2" xfId="23837"/>
    <cellStyle name="Note 19 7 2 2" xfId="43665"/>
    <cellStyle name="Note 19 7 3" xfId="34062"/>
    <cellStyle name="Note 19 8" xfId="11121"/>
    <cellStyle name="Note 19 8 2" xfId="22989"/>
    <cellStyle name="Note 19 8 2 2" xfId="42819"/>
    <cellStyle name="Note 19 8 3" xfId="33175"/>
    <cellStyle name="Note 19 9" xfId="11629"/>
    <cellStyle name="Note 19 9 2" xfId="23486"/>
    <cellStyle name="Note 19 9 2 2" xfId="43315"/>
    <cellStyle name="Note 19 9 3" xfId="33682"/>
    <cellStyle name="Note 2" xfId="83"/>
    <cellStyle name="Note 2 10" xfId="11416"/>
    <cellStyle name="Note 2 10 2" xfId="23277"/>
    <cellStyle name="Note 2 10 2 2" xfId="43106"/>
    <cellStyle name="Note 2 10 3" xfId="33469"/>
    <cellStyle name="Note 2 11" xfId="12453"/>
    <cellStyle name="Note 2 11 2" xfId="24269"/>
    <cellStyle name="Note 2 11 2 2" xfId="44096"/>
    <cellStyle name="Note 2 11 3" xfId="34504"/>
    <cellStyle name="Note 2 12" xfId="10731"/>
    <cellStyle name="Note 2 12 2" xfId="22602"/>
    <cellStyle name="Note 2 12 2 2" xfId="42433"/>
    <cellStyle name="Note 2 12 3" xfId="32786"/>
    <cellStyle name="Note 2 13" xfId="13282"/>
    <cellStyle name="Note 2 13 2" xfId="25070"/>
    <cellStyle name="Note 2 13 2 2" xfId="44896"/>
    <cellStyle name="Note 2 13 3" xfId="35332"/>
    <cellStyle name="Note 2 14" xfId="30655"/>
    <cellStyle name="Note 2 15" xfId="6361"/>
    <cellStyle name="Note 2 16" xfId="199"/>
    <cellStyle name="Note 2 2" xfId="209"/>
    <cellStyle name="Note 2 2 2" xfId="6362"/>
    <cellStyle name="Note 2 3" xfId="6982"/>
    <cellStyle name="Note 2 3 10" xfId="10021"/>
    <cellStyle name="Note 2 3 10 2" xfId="21896"/>
    <cellStyle name="Note 2 3 10 2 2" xfId="41728"/>
    <cellStyle name="Note 2 3 10 3" xfId="32077"/>
    <cellStyle name="Note 2 3 11" xfId="12050"/>
    <cellStyle name="Note 2 3 11 2" xfId="23876"/>
    <cellStyle name="Note 2 3 11 2 2" xfId="43704"/>
    <cellStyle name="Note 2 3 11 3" xfId="34102"/>
    <cellStyle name="Note 2 3 12" xfId="30734"/>
    <cellStyle name="Note 2 3 2" xfId="7816"/>
    <cellStyle name="Note 2 3 2 10" xfId="18172"/>
    <cellStyle name="Note 2 3 2 10 2" xfId="29892"/>
    <cellStyle name="Note 2 3 2 10 2 2" xfId="49718"/>
    <cellStyle name="Note 2 3 2 10 3" xfId="40222"/>
    <cellStyle name="Note 2 3 2 11" xfId="31028"/>
    <cellStyle name="Note 2 3 2 2" xfId="9459"/>
    <cellStyle name="Note 2 3 2 2 2" xfId="13894"/>
    <cellStyle name="Note 2 3 2 2 2 2" xfId="25667"/>
    <cellStyle name="Note 2 3 2 2 2 2 2" xfId="45493"/>
    <cellStyle name="Note 2 3 2 2 2 3" xfId="35944"/>
    <cellStyle name="Note 2 3 2 2 3" xfId="14856"/>
    <cellStyle name="Note 2 3 2 2 3 2" xfId="26626"/>
    <cellStyle name="Note 2 3 2 2 3 2 2" xfId="46452"/>
    <cellStyle name="Note 2 3 2 2 3 3" xfId="36906"/>
    <cellStyle name="Note 2 3 2 2 4" xfId="15808"/>
    <cellStyle name="Note 2 3 2 2 4 2" xfId="27556"/>
    <cellStyle name="Note 2 3 2 2 4 2 2" xfId="47382"/>
    <cellStyle name="Note 2 3 2 2 4 3" xfId="37858"/>
    <cellStyle name="Note 2 3 2 2 5" xfId="16688"/>
    <cellStyle name="Note 2 3 2 2 5 2" xfId="28434"/>
    <cellStyle name="Note 2 3 2 2 5 2 2" xfId="48260"/>
    <cellStyle name="Note 2 3 2 2 5 3" xfId="38738"/>
    <cellStyle name="Note 2 3 2 2 6" xfId="17554"/>
    <cellStyle name="Note 2 3 2 2 6 2" xfId="29274"/>
    <cellStyle name="Note 2 3 2 2 6 2 2" xfId="49100"/>
    <cellStyle name="Note 2 3 2 2 6 3" xfId="39604"/>
    <cellStyle name="Note 2 3 2 2 7" xfId="18330"/>
    <cellStyle name="Note 2 3 2 2 7 2" xfId="30050"/>
    <cellStyle name="Note 2 3 2 2 7 2 2" xfId="49876"/>
    <cellStyle name="Note 2 3 2 2 7 3" xfId="40380"/>
    <cellStyle name="Note 2 3 2 2 8" xfId="19087"/>
    <cellStyle name="Note 2 3 2 2 8 2" xfId="41137"/>
    <cellStyle name="Note 2 3 2 2 9" xfId="31562"/>
    <cellStyle name="Note 2 3 2 3" xfId="9913"/>
    <cellStyle name="Note 2 3 2 3 2" xfId="14318"/>
    <cellStyle name="Note 2 3 2 3 2 2" xfId="26090"/>
    <cellStyle name="Note 2 3 2 3 2 2 2" xfId="45916"/>
    <cellStyle name="Note 2 3 2 3 2 3" xfId="36368"/>
    <cellStyle name="Note 2 3 2 3 3" xfId="15278"/>
    <cellStyle name="Note 2 3 2 3 3 2" xfId="27048"/>
    <cellStyle name="Note 2 3 2 3 3 2 2" xfId="46874"/>
    <cellStyle name="Note 2 3 2 3 3 3" xfId="37328"/>
    <cellStyle name="Note 2 3 2 3 4" xfId="16230"/>
    <cellStyle name="Note 2 3 2 3 4 2" xfId="27976"/>
    <cellStyle name="Note 2 3 2 3 4 2 2" xfId="47802"/>
    <cellStyle name="Note 2 3 2 3 4 3" xfId="38280"/>
    <cellStyle name="Note 2 3 2 3 5" xfId="17104"/>
    <cellStyle name="Note 2 3 2 3 5 2" xfId="28850"/>
    <cellStyle name="Note 2 3 2 3 5 2 2" xfId="48676"/>
    <cellStyle name="Note 2 3 2 3 5 3" xfId="39154"/>
    <cellStyle name="Note 2 3 2 3 6" xfId="17969"/>
    <cellStyle name="Note 2 3 2 3 6 2" xfId="29689"/>
    <cellStyle name="Note 2 3 2 3 6 2 2" xfId="49515"/>
    <cellStyle name="Note 2 3 2 3 6 3" xfId="40019"/>
    <cellStyle name="Note 2 3 2 3 7" xfId="18745"/>
    <cellStyle name="Note 2 3 2 3 7 2" xfId="30465"/>
    <cellStyle name="Note 2 3 2 3 7 2 2" xfId="50291"/>
    <cellStyle name="Note 2 3 2 3 7 3" xfId="40795"/>
    <cellStyle name="Note 2 3 2 3 8" xfId="19502"/>
    <cellStyle name="Note 2 3 2 3 8 2" xfId="41552"/>
    <cellStyle name="Note 2 3 2 3 9" xfId="31977"/>
    <cellStyle name="Note 2 3 2 4" xfId="12878"/>
    <cellStyle name="Note 2 3 2 4 2" xfId="24676"/>
    <cellStyle name="Note 2 3 2 4 2 2" xfId="44503"/>
    <cellStyle name="Note 2 3 2 4 3" xfId="34929"/>
    <cellStyle name="Note 2 3 2 5" xfId="13518"/>
    <cellStyle name="Note 2 3 2 5 2" xfId="25300"/>
    <cellStyle name="Note 2 3 2 5 2 2" xfId="45126"/>
    <cellStyle name="Note 2 3 2 5 3" xfId="35568"/>
    <cellStyle name="Note 2 3 2 6" xfId="14532"/>
    <cellStyle name="Note 2 3 2 6 2" xfId="26303"/>
    <cellStyle name="Note 2 3 2 6 2 2" xfId="46129"/>
    <cellStyle name="Note 2 3 2 6 3" xfId="36582"/>
    <cellStyle name="Note 2 3 2 7" xfId="15490"/>
    <cellStyle name="Note 2 3 2 7 2" xfId="27258"/>
    <cellStyle name="Note 2 3 2 7 2 2" xfId="47084"/>
    <cellStyle name="Note 2 3 2 7 3" xfId="37540"/>
    <cellStyle name="Note 2 3 2 8" xfId="16434"/>
    <cellStyle name="Note 2 3 2 8 2" xfId="28180"/>
    <cellStyle name="Note 2 3 2 8 2 2" xfId="48006"/>
    <cellStyle name="Note 2 3 2 8 3" xfId="38484"/>
    <cellStyle name="Note 2 3 2 9" xfId="17307"/>
    <cellStyle name="Note 2 3 2 9 2" xfId="29053"/>
    <cellStyle name="Note 2 3 2 9 2 2" xfId="48879"/>
    <cellStyle name="Note 2 3 2 9 3" xfId="39357"/>
    <cellStyle name="Note 2 3 3" xfId="8627"/>
    <cellStyle name="Note 2 3 3 2" xfId="13369"/>
    <cellStyle name="Note 2 3 3 2 2" xfId="25154"/>
    <cellStyle name="Note 2 3 3 2 2 2" xfId="44980"/>
    <cellStyle name="Note 2 3 3 2 3" xfId="35419"/>
    <cellStyle name="Note 2 3 3 3" xfId="14389"/>
    <cellStyle name="Note 2 3 3 3 2" xfId="26161"/>
    <cellStyle name="Note 2 3 3 3 2 2" xfId="45987"/>
    <cellStyle name="Note 2 3 3 3 3" xfId="36439"/>
    <cellStyle name="Note 2 3 3 4" xfId="15349"/>
    <cellStyle name="Note 2 3 3 4 2" xfId="27117"/>
    <cellStyle name="Note 2 3 3 4 2 2" xfId="46943"/>
    <cellStyle name="Note 2 3 3 4 3" xfId="37399"/>
    <cellStyle name="Note 2 3 3 5" xfId="16298"/>
    <cellStyle name="Note 2 3 3 5 2" xfId="28044"/>
    <cellStyle name="Note 2 3 3 5 2 2" xfId="47870"/>
    <cellStyle name="Note 2 3 3 5 3" xfId="38348"/>
    <cellStyle name="Note 2 3 3 6" xfId="17171"/>
    <cellStyle name="Note 2 3 3 6 2" xfId="28917"/>
    <cellStyle name="Note 2 3 3 6 2 2" xfId="48743"/>
    <cellStyle name="Note 2 3 3 6 3" xfId="39221"/>
    <cellStyle name="Note 2 3 3 7" xfId="18036"/>
    <cellStyle name="Note 2 3 3 7 2" xfId="29756"/>
    <cellStyle name="Note 2 3 3 7 2 2" xfId="49582"/>
    <cellStyle name="Note 2 3 3 7 3" xfId="40086"/>
    <cellStyle name="Note 2 3 3 8" xfId="18812"/>
    <cellStyle name="Note 2 3 3 8 2" xfId="40862"/>
    <cellStyle name="Note 2 3 3 9" xfId="31268"/>
    <cellStyle name="Note 2 3 4" xfId="9638"/>
    <cellStyle name="Note 2 3 4 2" xfId="14043"/>
    <cellStyle name="Note 2 3 4 2 2" xfId="25815"/>
    <cellStyle name="Note 2 3 4 2 2 2" xfId="45641"/>
    <cellStyle name="Note 2 3 4 2 3" xfId="36093"/>
    <cellStyle name="Note 2 3 4 3" xfId="15003"/>
    <cellStyle name="Note 2 3 4 3 2" xfId="26773"/>
    <cellStyle name="Note 2 3 4 3 2 2" xfId="46599"/>
    <cellStyle name="Note 2 3 4 3 3" xfId="37053"/>
    <cellStyle name="Note 2 3 4 4" xfId="15955"/>
    <cellStyle name="Note 2 3 4 4 2" xfId="27701"/>
    <cellStyle name="Note 2 3 4 4 2 2" xfId="47527"/>
    <cellStyle name="Note 2 3 4 4 3" xfId="38005"/>
    <cellStyle name="Note 2 3 4 5" xfId="16829"/>
    <cellStyle name="Note 2 3 4 5 2" xfId="28575"/>
    <cellStyle name="Note 2 3 4 5 2 2" xfId="48401"/>
    <cellStyle name="Note 2 3 4 5 3" xfId="38879"/>
    <cellStyle name="Note 2 3 4 6" xfId="17694"/>
    <cellStyle name="Note 2 3 4 6 2" xfId="29414"/>
    <cellStyle name="Note 2 3 4 6 2 2" xfId="49240"/>
    <cellStyle name="Note 2 3 4 6 3" xfId="39744"/>
    <cellStyle name="Note 2 3 4 7" xfId="18470"/>
    <cellStyle name="Note 2 3 4 7 2" xfId="30190"/>
    <cellStyle name="Note 2 3 4 7 2 2" xfId="50016"/>
    <cellStyle name="Note 2 3 4 7 3" xfId="40520"/>
    <cellStyle name="Note 2 3 4 8" xfId="19227"/>
    <cellStyle name="Note 2 3 4 8 2" xfId="41277"/>
    <cellStyle name="Note 2 3 4 9" xfId="31702"/>
    <cellStyle name="Note 2 3 5" xfId="12340"/>
    <cellStyle name="Note 2 3 5 2" xfId="24156"/>
    <cellStyle name="Note 2 3 5 2 2" xfId="43983"/>
    <cellStyle name="Note 2 3 5 3" xfId="34391"/>
    <cellStyle name="Note 2 3 6" xfId="10843"/>
    <cellStyle name="Note 2 3 6 2" xfId="22714"/>
    <cellStyle name="Note 2 3 6 2 2" xfId="42545"/>
    <cellStyle name="Note 2 3 6 3" xfId="32898"/>
    <cellStyle name="Note 2 3 7" xfId="13070"/>
    <cellStyle name="Note 2 3 7 2" xfId="24863"/>
    <cellStyle name="Note 2 3 7 2 2" xfId="44689"/>
    <cellStyle name="Note 2 3 7 3" xfId="35120"/>
    <cellStyle name="Note 2 3 8" xfId="10231"/>
    <cellStyle name="Note 2 3 8 2" xfId="22105"/>
    <cellStyle name="Note 2 3 8 2 2" xfId="41937"/>
    <cellStyle name="Note 2 3 8 3" xfId="32287"/>
    <cellStyle name="Note 2 3 9" xfId="13334"/>
    <cellStyle name="Note 2 3 9 2" xfId="25120"/>
    <cellStyle name="Note 2 3 9 2 2" xfId="44946"/>
    <cellStyle name="Note 2 3 9 3" xfId="35384"/>
    <cellStyle name="Note 2 4" xfId="7293"/>
    <cellStyle name="Note 2 4 10" xfId="11632"/>
    <cellStyle name="Note 2 4 10 2" xfId="23489"/>
    <cellStyle name="Note 2 4 10 2 2" xfId="43318"/>
    <cellStyle name="Note 2 4 10 3" xfId="33685"/>
    <cellStyle name="Note 2 4 11" xfId="30908"/>
    <cellStyle name="Note 2 4 2" xfId="8936"/>
    <cellStyle name="Note 2 4 2 2" xfId="13597"/>
    <cellStyle name="Note 2 4 2 2 2" xfId="25379"/>
    <cellStyle name="Note 2 4 2 2 2 2" xfId="45205"/>
    <cellStyle name="Note 2 4 2 2 3" xfId="35647"/>
    <cellStyle name="Note 2 4 2 3" xfId="14603"/>
    <cellStyle name="Note 2 4 2 3 2" xfId="26374"/>
    <cellStyle name="Note 2 4 2 3 2 2" xfId="46200"/>
    <cellStyle name="Note 2 4 2 3 3" xfId="36653"/>
    <cellStyle name="Note 2 4 2 4" xfId="15561"/>
    <cellStyle name="Note 2 4 2 4 2" xfId="27322"/>
    <cellStyle name="Note 2 4 2 4 2 2" xfId="47148"/>
    <cellStyle name="Note 2 4 2 4 3" xfId="37611"/>
    <cellStyle name="Note 2 4 2 5" xfId="16488"/>
    <cellStyle name="Note 2 4 2 5 2" xfId="28234"/>
    <cellStyle name="Note 2 4 2 5 2 2" xfId="48060"/>
    <cellStyle name="Note 2 4 2 5 3" xfId="38538"/>
    <cellStyle name="Note 2 4 2 6" xfId="17359"/>
    <cellStyle name="Note 2 4 2 6 2" xfId="29102"/>
    <cellStyle name="Note 2 4 2 6 2 2" xfId="48928"/>
    <cellStyle name="Note 2 4 2 6 3" xfId="39409"/>
    <cellStyle name="Note 2 4 2 7" xfId="18206"/>
    <cellStyle name="Note 2 4 2 7 2" xfId="29926"/>
    <cellStyle name="Note 2 4 2 7 2 2" xfId="49752"/>
    <cellStyle name="Note 2 4 2 7 3" xfId="40256"/>
    <cellStyle name="Note 2 4 2 8" xfId="18973"/>
    <cellStyle name="Note 2 4 2 8 2" xfId="41023"/>
    <cellStyle name="Note 2 4 2 9" xfId="31442"/>
    <cellStyle name="Note 2 4 3" xfId="9799"/>
    <cellStyle name="Note 2 4 3 2" xfId="14204"/>
    <cellStyle name="Note 2 4 3 2 2" xfId="25976"/>
    <cellStyle name="Note 2 4 3 2 2 2" xfId="45802"/>
    <cellStyle name="Note 2 4 3 2 3" xfId="36254"/>
    <cellStyle name="Note 2 4 3 3" xfId="15164"/>
    <cellStyle name="Note 2 4 3 3 2" xfId="26934"/>
    <cellStyle name="Note 2 4 3 3 2 2" xfId="46760"/>
    <cellStyle name="Note 2 4 3 3 3" xfId="37214"/>
    <cellStyle name="Note 2 4 3 4" xfId="16116"/>
    <cellStyle name="Note 2 4 3 4 2" xfId="27862"/>
    <cellStyle name="Note 2 4 3 4 2 2" xfId="47688"/>
    <cellStyle name="Note 2 4 3 4 3" xfId="38166"/>
    <cellStyle name="Note 2 4 3 5" xfId="16990"/>
    <cellStyle name="Note 2 4 3 5 2" xfId="28736"/>
    <cellStyle name="Note 2 4 3 5 2 2" xfId="48562"/>
    <cellStyle name="Note 2 4 3 5 3" xfId="39040"/>
    <cellStyle name="Note 2 4 3 6" xfId="17855"/>
    <cellStyle name="Note 2 4 3 6 2" xfId="29575"/>
    <cellStyle name="Note 2 4 3 6 2 2" xfId="49401"/>
    <cellStyle name="Note 2 4 3 6 3" xfId="39905"/>
    <cellStyle name="Note 2 4 3 7" xfId="18631"/>
    <cellStyle name="Note 2 4 3 7 2" xfId="30351"/>
    <cellStyle name="Note 2 4 3 7 2 2" xfId="50177"/>
    <cellStyle name="Note 2 4 3 7 3" xfId="40681"/>
    <cellStyle name="Note 2 4 3 8" xfId="19388"/>
    <cellStyle name="Note 2 4 3 8 2" xfId="41438"/>
    <cellStyle name="Note 2 4 3 9" xfId="31863"/>
    <cellStyle name="Note 2 4 4" xfId="12567"/>
    <cellStyle name="Note 2 4 4 2" xfId="24381"/>
    <cellStyle name="Note 2 4 4 2 2" xfId="44208"/>
    <cellStyle name="Note 2 4 4 3" xfId="34618"/>
    <cellStyle name="Note 2 4 5" xfId="10629"/>
    <cellStyle name="Note 2 4 5 2" xfId="22500"/>
    <cellStyle name="Note 2 4 5 2 2" xfId="42331"/>
    <cellStyle name="Note 2 4 5 3" xfId="32684"/>
    <cellStyle name="Note 2 4 6" xfId="13300"/>
    <cellStyle name="Note 2 4 6 2" xfId="25087"/>
    <cellStyle name="Note 2 4 6 2 2" xfId="44913"/>
    <cellStyle name="Note 2 4 6 3" xfId="35350"/>
    <cellStyle name="Note 2 4 7" xfId="10048"/>
    <cellStyle name="Note 2 4 7 2" xfId="21923"/>
    <cellStyle name="Note 2 4 7 2 2" xfId="41755"/>
    <cellStyle name="Note 2 4 7 3" xfId="32104"/>
    <cellStyle name="Note 2 4 8" xfId="12013"/>
    <cellStyle name="Note 2 4 8 2" xfId="23840"/>
    <cellStyle name="Note 2 4 8 2 2" xfId="43668"/>
    <cellStyle name="Note 2 4 8 3" xfId="34065"/>
    <cellStyle name="Note 2 4 9" xfId="11118"/>
    <cellStyle name="Note 2 4 9 2" xfId="22986"/>
    <cellStyle name="Note 2 4 9 2 2" xfId="42816"/>
    <cellStyle name="Note 2 4 9 3" xfId="33172"/>
    <cellStyle name="Note 2 5" xfId="8137"/>
    <cellStyle name="Note 2 5 2" xfId="13108"/>
    <cellStyle name="Note 2 5 2 2" xfId="24901"/>
    <cellStyle name="Note 2 5 2 2 2" xfId="44727"/>
    <cellStyle name="Note 2 5 2 3" xfId="35158"/>
    <cellStyle name="Note 2 5 3" xfId="10200"/>
    <cellStyle name="Note 2 5 3 2" xfId="22074"/>
    <cellStyle name="Note 2 5 3 2 2" xfId="41906"/>
    <cellStyle name="Note 2 5 3 3" xfId="32256"/>
    <cellStyle name="Note 2 5 4" xfId="12848"/>
    <cellStyle name="Note 2 5 4 2" xfId="24650"/>
    <cellStyle name="Note 2 5 4 2 2" xfId="44477"/>
    <cellStyle name="Note 2 5 4 3" xfId="34899"/>
    <cellStyle name="Note 2 5 5" xfId="10391"/>
    <cellStyle name="Note 2 5 5 2" xfId="22265"/>
    <cellStyle name="Note 2 5 5 2 2" xfId="42096"/>
    <cellStyle name="Note 2 5 5 3" xfId="32446"/>
    <cellStyle name="Note 2 5 6" xfId="13212"/>
    <cellStyle name="Note 2 5 6 2" xfId="25003"/>
    <cellStyle name="Note 2 5 6 2 2" xfId="44829"/>
    <cellStyle name="Note 2 5 6 3" xfId="35262"/>
    <cellStyle name="Note 2 5 7" xfId="10109"/>
    <cellStyle name="Note 2 5 7 2" xfId="21984"/>
    <cellStyle name="Note 2 5 7 2 2" xfId="41816"/>
    <cellStyle name="Note 2 5 7 3" xfId="32165"/>
    <cellStyle name="Note 2 5 8" xfId="13876"/>
    <cellStyle name="Note 2 5 8 2" xfId="35926"/>
    <cellStyle name="Note 2 5 9" xfId="31195"/>
    <cellStyle name="Note 2 6" xfId="9571"/>
    <cellStyle name="Note 2 6 2" xfId="13976"/>
    <cellStyle name="Note 2 6 2 2" xfId="25748"/>
    <cellStyle name="Note 2 6 2 2 2" xfId="45574"/>
    <cellStyle name="Note 2 6 2 3" xfId="36026"/>
    <cellStyle name="Note 2 6 3" xfId="14936"/>
    <cellStyle name="Note 2 6 3 2" xfId="26706"/>
    <cellStyle name="Note 2 6 3 2 2" xfId="46532"/>
    <cellStyle name="Note 2 6 3 3" xfId="36986"/>
    <cellStyle name="Note 2 6 4" xfId="15888"/>
    <cellStyle name="Note 2 6 4 2" xfId="27634"/>
    <cellStyle name="Note 2 6 4 2 2" xfId="47460"/>
    <cellStyle name="Note 2 6 4 3" xfId="37938"/>
    <cellStyle name="Note 2 6 5" xfId="16762"/>
    <cellStyle name="Note 2 6 5 2" xfId="28508"/>
    <cellStyle name="Note 2 6 5 2 2" xfId="48334"/>
    <cellStyle name="Note 2 6 5 3" xfId="38812"/>
    <cellStyle name="Note 2 6 6" xfId="17627"/>
    <cellStyle name="Note 2 6 6 2" xfId="29347"/>
    <cellStyle name="Note 2 6 6 2 2" xfId="49173"/>
    <cellStyle name="Note 2 6 6 3" xfId="39677"/>
    <cellStyle name="Note 2 6 7" xfId="18403"/>
    <cellStyle name="Note 2 6 7 2" xfId="30123"/>
    <cellStyle name="Note 2 6 7 2 2" xfId="49949"/>
    <cellStyle name="Note 2 6 7 3" xfId="40453"/>
    <cellStyle name="Note 2 6 8" xfId="19160"/>
    <cellStyle name="Note 2 6 8 2" xfId="41210"/>
    <cellStyle name="Note 2 6 9" xfId="31635"/>
    <cellStyle name="Note 2 7" xfId="12012"/>
    <cellStyle name="Note 2 7 2" xfId="23839"/>
    <cellStyle name="Note 2 7 2 2" xfId="43667"/>
    <cellStyle name="Note 2 7 3" xfId="34064"/>
    <cellStyle name="Note 2 8" xfId="11119"/>
    <cellStyle name="Note 2 8 2" xfId="22987"/>
    <cellStyle name="Note 2 8 2 2" xfId="42817"/>
    <cellStyle name="Note 2 8 3" xfId="33173"/>
    <cellStyle name="Note 2 9" xfId="11631"/>
    <cellStyle name="Note 2 9 2" xfId="23488"/>
    <cellStyle name="Note 2 9 2 2" xfId="43317"/>
    <cellStyle name="Note 2 9 3" xfId="33684"/>
    <cellStyle name="Note 3" xfId="6363"/>
    <cellStyle name="Note 3 10" xfId="13963"/>
    <cellStyle name="Note 3 10 2" xfId="25735"/>
    <cellStyle name="Note 3 10 2 2" xfId="45561"/>
    <cellStyle name="Note 3 10 3" xfId="36013"/>
    <cellStyle name="Note 3 11" xfId="14923"/>
    <cellStyle name="Note 3 11 2" xfId="26693"/>
    <cellStyle name="Note 3 11 2 2" xfId="46519"/>
    <cellStyle name="Note 3 11 3" xfId="36973"/>
    <cellStyle name="Note 3 12" xfId="15875"/>
    <cellStyle name="Note 3 12 2" xfId="27621"/>
    <cellStyle name="Note 3 12 2 2" xfId="47447"/>
    <cellStyle name="Note 3 12 3" xfId="37925"/>
    <cellStyle name="Note 3 13" xfId="30656"/>
    <cellStyle name="Note 3 2" xfId="6981"/>
    <cellStyle name="Note 3 2 10" xfId="16458"/>
    <cellStyle name="Note 3 2 10 2" xfId="28204"/>
    <cellStyle name="Note 3 2 10 2 2" xfId="48030"/>
    <cellStyle name="Note 3 2 10 3" xfId="38508"/>
    <cellStyle name="Note 3 2 11" xfId="17330"/>
    <cellStyle name="Note 3 2 11 2" xfId="29076"/>
    <cellStyle name="Note 3 2 11 2 2" xfId="48902"/>
    <cellStyle name="Note 3 2 11 3" xfId="39380"/>
    <cellStyle name="Note 3 2 12" xfId="30733"/>
    <cellStyle name="Note 3 2 2" xfId="7817"/>
    <cellStyle name="Note 3 2 2 10" xfId="10651"/>
    <cellStyle name="Note 3 2 2 10 2" xfId="22522"/>
    <cellStyle name="Note 3 2 2 10 2 2" xfId="42353"/>
    <cellStyle name="Note 3 2 2 10 3" xfId="32706"/>
    <cellStyle name="Note 3 2 2 11" xfId="31029"/>
    <cellStyle name="Note 3 2 2 2" xfId="9460"/>
    <cellStyle name="Note 3 2 2 2 2" xfId="13895"/>
    <cellStyle name="Note 3 2 2 2 2 2" xfId="25668"/>
    <cellStyle name="Note 3 2 2 2 2 2 2" xfId="45494"/>
    <cellStyle name="Note 3 2 2 2 2 3" xfId="35945"/>
    <cellStyle name="Note 3 2 2 2 3" xfId="14857"/>
    <cellStyle name="Note 3 2 2 2 3 2" xfId="26627"/>
    <cellStyle name="Note 3 2 2 2 3 2 2" xfId="46453"/>
    <cellStyle name="Note 3 2 2 2 3 3" xfId="36907"/>
    <cellStyle name="Note 3 2 2 2 4" xfId="15809"/>
    <cellStyle name="Note 3 2 2 2 4 2" xfId="27557"/>
    <cellStyle name="Note 3 2 2 2 4 2 2" xfId="47383"/>
    <cellStyle name="Note 3 2 2 2 4 3" xfId="37859"/>
    <cellStyle name="Note 3 2 2 2 5" xfId="16689"/>
    <cellStyle name="Note 3 2 2 2 5 2" xfId="28435"/>
    <cellStyle name="Note 3 2 2 2 5 2 2" xfId="48261"/>
    <cellStyle name="Note 3 2 2 2 5 3" xfId="38739"/>
    <cellStyle name="Note 3 2 2 2 6" xfId="17555"/>
    <cellStyle name="Note 3 2 2 2 6 2" xfId="29275"/>
    <cellStyle name="Note 3 2 2 2 6 2 2" xfId="49101"/>
    <cellStyle name="Note 3 2 2 2 6 3" xfId="39605"/>
    <cellStyle name="Note 3 2 2 2 7" xfId="18331"/>
    <cellStyle name="Note 3 2 2 2 7 2" xfId="30051"/>
    <cellStyle name="Note 3 2 2 2 7 2 2" xfId="49877"/>
    <cellStyle name="Note 3 2 2 2 7 3" xfId="40381"/>
    <cellStyle name="Note 3 2 2 2 8" xfId="19088"/>
    <cellStyle name="Note 3 2 2 2 8 2" xfId="41138"/>
    <cellStyle name="Note 3 2 2 2 9" xfId="31563"/>
    <cellStyle name="Note 3 2 2 3" xfId="9914"/>
    <cellStyle name="Note 3 2 2 3 2" xfId="14319"/>
    <cellStyle name="Note 3 2 2 3 2 2" xfId="26091"/>
    <cellStyle name="Note 3 2 2 3 2 2 2" xfId="45917"/>
    <cellStyle name="Note 3 2 2 3 2 3" xfId="36369"/>
    <cellStyle name="Note 3 2 2 3 3" xfId="15279"/>
    <cellStyle name="Note 3 2 2 3 3 2" xfId="27049"/>
    <cellStyle name="Note 3 2 2 3 3 2 2" xfId="46875"/>
    <cellStyle name="Note 3 2 2 3 3 3" xfId="37329"/>
    <cellStyle name="Note 3 2 2 3 4" xfId="16231"/>
    <cellStyle name="Note 3 2 2 3 4 2" xfId="27977"/>
    <cellStyle name="Note 3 2 2 3 4 2 2" xfId="47803"/>
    <cellStyle name="Note 3 2 2 3 4 3" xfId="38281"/>
    <cellStyle name="Note 3 2 2 3 5" xfId="17105"/>
    <cellStyle name="Note 3 2 2 3 5 2" xfId="28851"/>
    <cellStyle name="Note 3 2 2 3 5 2 2" xfId="48677"/>
    <cellStyle name="Note 3 2 2 3 5 3" xfId="39155"/>
    <cellStyle name="Note 3 2 2 3 6" xfId="17970"/>
    <cellStyle name="Note 3 2 2 3 6 2" xfId="29690"/>
    <cellStyle name="Note 3 2 2 3 6 2 2" xfId="49516"/>
    <cellStyle name="Note 3 2 2 3 6 3" xfId="40020"/>
    <cellStyle name="Note 3 2 2 3 7" xfId="18746"/>
    <cellStyle name="Note 3 2 2 3 7 2" xfId="30466"/>
    <cellStyle name="Note 3 2 2 3 7 2 2" xfId="50292"/>
    <cellStyle name="Note 3 2 2 3 7 3" xfId="40796"/>
    <cellStyle name="Note 3 2 2 3 8" xfId="19503"/>
    <cellStyle name="Note 3 2 2 3 8 2" xfId="41553"/>
    <cellStyle name="Note 3 2 2 3 9" xfId="31978"/>
    <cellStyle name="Note 3 2 2 4" xfId="12879"/>
    <cellStyle name="Note 3 2 2 4 2" xfId="24677"/>
    <cellStyle name="Note 3 2 2 4 2 2" xfId="44504"/>
    <cellStyle name="Note 3 2 2 4 3" xfId="34930"/>
    <cellStyle name="Note 3 2 2 5" xfId="12489"/>
    <cellStyle name="Note 3 2 2 5 2" xfId="24304"/>
    <cellStyle name="Note 3 2 2 5 2 2" xfId="44131"/>
    <cellStyle name="Note 3 2 2 5 3" xfId="34540"/>
    <cellStyle name="Note 3 2 2 6" xfId="10699"/>
    <cellStyle name="Note 3 2 2 6 2" xfId="22570"/>
    <cellStyle name="Note 3 2 2 6 2 2" xfId="42401"/>
    <cellStyle name="Note 3 2 2 6 3" xfId="32754"/>
    <cellStyle name="Note 3 2 2 7" xfId="12774"/>
    <cellStyle name="Note 3 2 2 7 2" xfId="24582"/>
    <cellStyle name="Note 3 2 2 7 2 2" xfId="44409"/>
    <cellStyle name="Note 3 2 2 7 3" xfId="34825"/>
    <cellStyle name="Note 3 2 2 8" xfId="10449"/>
    <cellStyle name="Note 3 2 2 8 2" xfId="22323"/>
    <cellStyle name="Note 3 2 2 8 2 2" xfId="42154"/>
    <cellStyle name="Note 3 2 2 8 3" xfId="32504"/>
    <cellStyle name="Note 3 2 2 9" xfId="12542"/>
    <cellStyle name="Note 3 2 2 9 2" xfId="24357"/>
    <cellStyle name="Note 3 2 2 9 2 2" xfId="44184"/>
    <cellStyle name="Note 3 2 2 9 3" xfId="34593"/>
    <cellStyle name="Note 3 2 3" xfId="8626"/>
    <cellStyle name="Note 3 2 3 2" xfId="13368"/>
    <cellStyle name="Note 3 2 3 2 2" xfId="25153"/>
    <cellStyle name="Note 3 2 3 2 2 2" xfId="44979"/>
    <cellStyle name="Note 3 2 3 2 3" xfId="35418"/>
    <cellStyle name="Note 3 2 3 3" xfId="14388"/>
    <cellStyle name="Note 3 2 3 3 2" xfId="26160"/>
    <cellStyle name="Note 3 2 3 3 2 2" xfId="45986"/>
    <cellStyle name="Note 3 2 3 3 3" xfId="36438"/>
    <cellStyle name="Note 3 2 3 4" xfId="15348"/>
    <cellStyle name="Note 3 2 3 4 2" xfId="27116"/>
    <cellStyle name="Note 3 2 3 4 2 2" xfId="46942"/>
    <cellStyle name="Note 3 2 3 4 3" xfId="37398"/>
    <cellStyle name="Note 3 2 3 5" xfId="16297"/>
    <cellStyle name="Note 3 2 3 5 2" xfId="28043"/>
    <cellStyle name="Note 3 2 3 5 2 2" xfId="47869"/>
    <cellStyle name="Note 3 2 3 5 3" xfId="38347"/>
    <cellStyle name="Note 3 2 3 6" xfId="17170"/>
    <cellStyle name="Note 3 2 3 6 2" xfId="28916"/>
    <cellStyle name="Note 3 2 3 6 2 2" xfId="48742"/>
    <cellStyle name="Note 3 2 3 6 3" xfId="39220"/>
    <cellStyle name="Note 3 2 3 7" xfId="18035"/>
    <cellStyle name="Note 3 2 3 7 2" xfId="29755"/>
    <cellStyle name="Note 3 2 3 7 2 2" xfId="49581"/>
    <cellStyle name="Note 3 2 3 7 3" xfId="40085"/>
    <cellStyle name="Note 3 2 3 8" xfId="18811"/>
    <cellStyle name="Note 3 2 3 8 2" xfId="40861"/>
    <cellStyle name="Note 3 2 3 9" xfId="31267"/>
    <cellStyle name="Note 3 2 4" xfId="9637"/>
    <cellStyle name="Note 3 2 4 2" xfId="14042"/>
    <cellStyle name="Note 3 2 4 2 2" xfId="25814"/>
    <cellStyle name="Note 3 2 4 2 2 2" xfId="45640"/>
    <cellStyle name="Note 3 2 4 2 3" xfId="36092"/>
    <cellStyle name="Note 3 2 4 3" xfId="15002"/>
    <cellStyle name="Note 3 2 4 3 2" xfId="26772"/>
    <cellStyle name="Note 3 2 4 3 2 2" xfId="46598"/>
    <cellStyle name="Note 3 2 4 3 3" xfId="37052"/>
    <cellStyle name="Note 3 2 4 4" xfId="15954"/>
    <cellStyle name="Note 3 2 4 4 2" xfId="27700"/>
    <cellStyle name="Note 3 2 4 4 2 2" xfId="47526"/>
    <cellStyle name="Note 3 2 4 4 3" xfId="38004"/>
    <cellStyle name="Note 3 2 4 5" xfId="16828"/>
    <cellStyle name="Note 3 2 4 5 2" xfId="28574"/>
    <cellStyle name="Note 3 2 4 5 2 2" xfId="48400"/>
    <cellStyle name="Note 3 2 4 5 3" xfId="38878"/>
    <cellStyle name="Note 3 2 4 6" xfId="17693"/>
    <cellStyle name="Note 3 2 4 6 2" xfId="29413"/>
    <cellStyle name="Note 3 2 4 6 2 2" xfId="49239"/>
    <cellStyle name="Note 3 2 4 6 3" xfId="39743"/>
    <cellStyle name="Note 3 2 4 7" xfId="18469"/>
    <cellStyle name="Note 3 2 4 7 2" xfId="30189"/>
    <cellStyle name="Note 3 2 4 7 2 2" xfId="50015"/>
    <cellStyle name="Note 3 2 4 7 3" xfId="40519"/>
    <cellStyle name="Note 3 2 4 8" xfId="19226"/>
    <cellStyle name="Note 3 2 4 8 2" xfId="41276"/>
    <cellStyle name="Note 3 2 4 9" xfId="31701"/>
    <cellStyle name="Note 3 2 5" xfId="12339"/>
    <cellStyle name="Note 3 2 5 2" xfId="24155"/>
    <cellStyle name="Note 3 2 5 2 2" xfId="43982"/>
    <cellStyle name="Note 3 2 5 3" xfId="34390"/>
    <cellStyle name="Note 3 2 6" xfId="10844"/>
    <cellStyle name="Note 3 2 6 2" xfId="22715"/>
    <cellStyle name="Note 3 2 6 2 2" xfId="42546"/>
    <cellStyle name="Note 3 2 6 3" xfId="32899"/>
    <cellStyle name="Note 3 2 7" xfId="13560"/>
    <cellStyle name="Note 3 2 7 2" xfId="25342"/>
    <cellStyle name="Note 3 2 7 2 2" xfId="45168"/>
    <cellStyle name="Note 3 2 7 3" xfId="35610"/>
    <cellStyle name="Note 3 2 8" xfId="14569"/>
    <cellStyle name="Note 3 2 8 2" xfId="26340"/>
    <cellStyle name="Note 3 2 8 2 2" xfId="46166"/>
    <cellStyle name="Note 3 2 8 3" xfId="36619"/>
    <cellStyle name="Note 3 2 9" xfId="15527"/>
    <cellStyle name="Note 3 2 9 2" xfId="27290"/>
    <cellStyle name="Note 3 2 9 2 2" xfId="47116"/>
    <cellStyle name="Note 3 2 9 3" xfId="37577"/>
    <cellStyle name="Note 3 3" xfId="7294"/>
    <cellStyle name="Note 3 3 10" xfId="12700"/>
    <cellStyle name="Note 3 3 10 2" xfId="24513"/>
    <cellStyle name="Note 3 3 10 2 2" xfId="44340"/>
    <cellStyle name="Note 3 3 10 3" xfId="34751"/>
    <cellStyle name="Note 3 3 11" xfId="30909"/>
    <cellStyle name="Note 3 3 2" xfId="8937"/>
    <cellStyle name="Note 3 3 2 2" xfId="13598"/>
    <cellStyle name="Note 3 3 2 2 2" xfId="25380"/>
    <cellStyle name="Note 3 3 2 2 2 2" xfId="45206"/>
    <cellStyle name="Note 3 3 2 2 3" xfId="35648"/>
    <cellStyle name="Note 3 3 2 3" xfId="14604"/>
    <cellStyle name="Note 3 3 2 3 2" xfId="26375"/>
    <cellStyle name="Note 3 3 2 3 2 2" xfId="46201"/>
    <cellStyle name="Note 3 3 2 3 3" xfId="36654"/>
    <cellStyle name="Note 3 3 2 4" xfId="15562"/>
    <cellStyle name="Note 3 3 2 4 2" xfId="27323"/>
    <cellStyle name="Note 3 3 2 4 2 2" xfId="47149"/>
    <cellStyle name="Note 3 3 2 4 3" xfId="37612"/>
    <cellStyle name="Note 3 3 2 5" xfId="16489"/>
    <cellStyle name="Note 3 3 2 5 2" xfId="28235"/>
    <cellStyle name="Note 3 3 2 5 2 2" xfId="48061"/>
    <cellStyle name="Note 3 3 2 5 3" xfId="38539"/>
    <cellStyle name="Note 3 3 2 6" xfId="17360"/>
    <cellStyle name="Note 3 3 2 6 2" xfId="29103"/>
    <cellStyle name="Note 3 3 2 6 2 2" xfId="48929"/>
    <cellStyle name="Note 3 3 2 6 3" xfId="39410"/>
    <cellStyle name="Note 3 3 2 7" xfId="18207"/>
    <cellStyle name="Note 3 3 2 7 2" xfId="29927"/>
    <cellStyle name="Note 3 3 2 7 2 2" xfId="49753"/>
    <cellStyle name="Note 3 3 2 7 3" xfId="40257"/>
    <cellStyle name="Note 3 3 2 8" xfId="18974"/>
    <cellStyle name="Note 3 3 2 8 2" xfId="41024"/>
    <cellStyle name="Note 3 3 2 9" xfId="31443"/>
    <cellStyle name="Note 3 3 3" xfId="9800"/>
    <cellStyle name="Note 3 3 3 2" xfId="14205"/>
    <cellStyle name="Note 3 3 3 2 2" xfId="25977"/>
    <cellStyle name="Note 3 3 3 2 2 2" xfId="45803"/>
    <cellStyle name="Note 3 3 3 2 3" xfId="36255"/>
    <cellStyle name="Note 3 3 3 3" xfId="15165"/>
    <cellStyle name="Note 3 3 3 3 2" xfId="26935"/>
    <cellStyle name="Note 3 3 3 3 2 2" xfId="46761"/>
    <cellStyle name="Note 3 3 3 3 3" xfId="37215"/>
    <cellStyle name="Note 3 3 3 4" xfId="16117"/>
    <cellStyle name="Note 3 3 3 4 2" xfId="27863"/>
    <cellStyle name="Note 3 3 3 4 2 2" xfId="47689"/>
    <cellStyle name="Note 3 3 3 4 3" xfId="38167"/>
    <cellStyle name="Note 3 3 3 5" xfId="16991"/>
    <cellStyle name="Note 3 3 3 5 2" xfId="28737"/>
    <cellStyle name="Note 3 3 3 5 2 2" xfId="48563"/>
    <cellStyle name="Note 3 3 3 5 3" xfId="39041"/>
    <cellStyle name="Note 3 3 3 6" xfId="17856"/>
    <cellStyle name="Note 3 3 3 6 2" xfId="29576"/>
    <cellStyle name="Note 3 3 3 6 2 2" xfId="49402"/>
    <cellStyle name="Note 3 3 3 6 3" xfId="39906"/>
    <cellStyle name="Note 3 3 3 7" xfId="18632"/>
    <cellStyle name="Note 3 3 3 7 2" xfId="30352"/>
    <cellStyle name="Note 3 3 3 7 2 2" xfId="50178"/>
    <cellStyle name="Note 3 3 3 7 3" xfId="40682"/>
    <cellStyle name="Note 3 3 3 8" xfId="19389"/>
    <cellStyle name="Note 3 3 3 8 2" xfId="41439"/>
    <cellStyle name="Note 3 3 3 9" xfId="31864"/>
    <cellStyle name="Note 3 3 4" xfId="12568"/>
    <cellStyle name="Note 3 3 4 2" xfId="24382"/>
    <cellStyle name="Note 3 3 4 2 2" xfId="44209"/>
    <cellStyle name="Note 3 3 4 3" xfId="34619"/>
    <cellStyle name="Note 3 3 5" xfId="10628"/>
    <cellStyle name="Note 3 3 5 2" xfId="22499"/>
    <cellStyle name="Note 3 3 5 2 2" xfId="42330"/>
    <cellStyle name="Note 3 3 5 3" xfId="32683"/>
    <cellStyle name="Note 3 3 6" xfId="12143"/>
    <cellStyle name="Note 3 3 6 2" xfId="23968"/>
    <cellStyle name="Note 3 3 6 2 2" xfId="43795"/>
    <cellStyle name="Note 3 3 6 3" xfId="34194"/>
    <cellStyle name="Note 3 3 7" xfId="11004"/>
    <cellStyle name="Note 3 3 7 2" xfId="22873"/>
    <cellStyle name="Note 3 3 7 2 2" xfId="42704"/>
    <cellStyle name="Note 3 3 7 3" xfId="33059"/>
    <cellStyle name="Note 3 3 8" xfId="11736"/>
    <cellStyle name="Note 3 3 8 2" xfId="23585"/>
    <cellStyle name="Note 3 3 8 2 2" xfId="43413"/>
    <cellStyle name="Note 3 3 8 3" xfId="33788"/>
    <cellStyle name="Note 3 3 9" xfId="11336"/>
    <cellStyle name="Note 3 3 9 2" xfId="23203"/>
    <cellStyle name="Note 3 3 9 2 2" xfId="43033"/>
    <cellStyle name="Note 3 3 9 3" xfId="33390"/>
    <cellStyle name="Note 3 4" xfId="8138"/>
    <cellStyle name="Note 3 4 2" xfId="13109"/>
    <cellStyle name="Note 3 4 2 2" xfId="24902"/>
    <cellStyle name="Note 3 4 2 2 2" xfId="44728"/>
    <cellStyle name="Note 3 4 2 3" xfId="35159"/>
    <cellStyle name="Note 3 4 3" xfId="10199"/>
    <cellStyle name="Note 3 4 3 2" xfId="22073"/>
    <cellStyle name="Note 3 4 3 2 2" xfId="41905"/>
    <cellStyle name="Note 3 4 3 3" xfId="32255"/>
    <cellStyle name="Note 3 4 4" xfId="13869"/>
    <cellStyle name="Note 3 4 4 2" xfId="25643"/>
    <cellStyle name="Note 3 4 4 2 2" xfId="45469"/>
    <cellStyle name="Note 3 4 4 3" xfId="35919"/>
    <cellStyle name="Note 3 4 5" xfId="14833"/>
    <cellStyle name="Note 3 4 5 2" xfId="26603"/>
    <cellStyle name="Note 3 4 5 2 2" xfId="46429"/>
    <cellStyle name="Note 3 4 5 3" xfId="36883"/>
    <cellStyle name="Note 3 4 6" xfId="15785"/>
    <cellStyle name="Note 3 4 6 2" xfId="27535"/>
    <cellStyle name="Note 3 4 6 2 2" xfId="47361"/>
    <cellStyle name="Note 3 4 6 3" xfId="37835"/>
    <cellStyle name="Note 3 4 7" xfId="16667"/>
    <cellStyle name="Note 3 4 7 2" xfId="28413"/>
    <cellStyle name="Note 3 4 7 2 2" xfId="48239"/>
    <cellStyle name="Note 3 4 7 3" xfId="38717"/>
    <cellStyle name="Note 3 4 8" xfId="17535"/>
    <cellStyle name="Note 3 4 8 2" xfId="39585"/>
    <cellStyle name="Note 3 4 9" xfId="31196"/>
    <cellStyle name="Note 3 5" xfId="9572"/>
    <cellStyle name="Note 3 5 2" xfId="13977"/>
    <cellStyle name="Note 3 5 2 2" xfId="25749"/>
    <cellStyle name="Note 3 5 2 2 2" xfId="45575"/>
    <cellStyle name="Note 3 5 2 3" xfId="36027"/>
    <cellStyle name="Note 3 5 3" xfId="14937"/>
    <cellStyle name="Note 3 5 3 2" xfId="26707"/>
    <cellStyle name="Note 3 5 3 2 2" xfId="46533"/>
    <cellStyle name="Note 3 5 3 3" xfId="36987"/>
    <cellStyle name="Note 3 5 4" xfId="15889"/>
    <cellStyle name="Note 3 5 4 2" xfId="27635"/>
    <cellStyle name="Note 3 5 4 2 2" xfId="47461"/>
    <cellStyle name="Note 3 5 4 3" xfId="37939"/>
    <cellStyle name="Note 3 5 5" xfId="16763"/>
    <cellStyle name="Note 3 5 5 2" xfId="28509"/>
    <cellStyle name="Note 3 5 5 2 2" xfId="48335"/>
    <cellStyle name="Note 3 5 5 3" xfId="38813"/>
    <cellStyle name="Note 3 5 6" xfId="17628"/>
    <cellStyle name="Note 3 5 6 2" xfId="29348"/>
    <cellStyle name="Note 3 5 6 2 2" xfId="49174"/>
    <cellStyle name="Note 3 5 6 3" xfId="39678"/>
    <cellStyle name="Note 3 5 7" xfId="18404"/>
    <cellStyle name="Note 3 5 7 2" xfId="30124"/>
    <cellStyle name="Note 3 5 7 2 2" xfId="49950"/>
    <cellStyle name="Note 3 5 7 3" xfId="40454"/>
    <cellStyle name="Note 3 5 8" xfId="19161"/>
    <cellStyle name="Note 3 5 8 2" xfId="41211"/>
    <cellStyle name="Note 3 5 9" xfId="31636"/>
    <cellStyle name="Note 3 6" xfId="12014"/>
    <cellStyle name="Note 3 6 2" xfId="23841"/>
    <cellStyle name="Note 3 6 2 2" xfId="43669"/>
    <cellStyle name="Note 3 6 3" xfId="34066"/>
    <cellStyle name="Note 3 7" xfId="11117"/>
    <cellStyle name="Note 3 7 2" xfId="22985"/>
    <cellStyle name="Note 3 7 2 2" xfId="42815"/>
    <cellStyle name="Note 3 7 3" xfId="33171"/>
    <cellStyle name="Note 3 8" xfId="11633"/>
    <cellStyle name="Note 3 8 2" xfId="23490"/>
    <cellStyle name="Note 3 8 2 2" xfId="43319"/>
    <cellStyle name="Note 3 8 3" xfId="33686"/>
    <cellStyle name="Note 3 9" xfId="11415"/>
    <cellStyle name="Note 3 9 2" xfId="23276"/>
    <cellStyle name="Note 3 9 2 2" xfId="43105"/>
    <cellStyle name="Note 3 9 3" xfId="33468"/>
    <cellStyle name="Note 4" xfId="6364"/>
    <cellStyle name="Note 4 10" xfId="13484"/>
    <cellStyle name="Note 4 10 2" xfId="25267"/>
    <cellStyle name="Note 4 10 2 2" xfId="45093"/>
    <cellStyle name="Note 4 10 3" xfId="35534"/>
    <cellStyle name="Note 4 11" xfId="14500"/>
    <cellStyle name="Note 4 11 2" xfId="26272"/>
    <cellStyle name="Note 4 11 2 2" xfId="46098"/>
    <cellStyle name="Note 4 11 3" xfId="36550"/>
    <cellStyle name="Note 4 12" xfId="15460"/>
    <cellStyle name="Note 4 12 2" xfId="27228"/>
    <cellStyle name="Note 4 12 2 2" xfId="47054"/>
    <cellStyle name="Note 4 12 3" xfId="37510"/>
    <cellStyle name="Note 4 13" xfId="30657"/>
    <cellStyle name="Note 4 2" xfId="6980"/>
    <cellStyle name="Note 4 2 10" xfId="14778"/>
    <cellStyle name="Note 4 2 10 2" xfId="26548"/>
    <cellStyle name="Note 4 2 10 2 2" xfId="46374"/>
    <cellStyle name="Note 4 2 10 3" xfId="36828"/>
    <cellStyle name="Note 4 2 11" xfId="15731"/>
    <cellStyle name="Note 4 2 11 2" xfId="27485"/>
    <cellStyle name="Note 4 2 11 2 2" xfId="47311"/>
    <cellStyle name="Note 4 2 11 3" xfId="37781"/>
    <cellStyle name="Note 4 2 12" xfId="30732"/>
    <cellStyle name="Note 4 2 2" xfId="7818"/>
    <cellStyle name="Note 4 2 2 10" xfId="17514"/>
    <cellStyle name="Note 4 2 2 10 2" xfId="29256"/>
    <cellStyle name="Note 4 2 2 10 2 2" xfId="49082"/>
    <cellStyle name="Note 4 2 2 10 3" xfId="39564"/>
    <cellStyle name="Note 4 2 2 11" xfId="31030"/>
    <cellStyle name="Note 4 2 2 2" xfId="9461"/>
    <cellStyle name="Note 4 2 2 2 2" xfId="13896"/>
    <cellStyle name="Note 4 2 2 2 2 2" xfId="25669"/>
    <cellStyle name="Note 4 2 2 2 2 2 2" xfId="45495"/>
    <cellStyle name="Note 4 2 2 2 2 3" xfId="35946"/>
    <cellStyle name="Note 4 2 2 2 3" xfId="14858"/>
    <cellStyle name="Note 4 2 2 2 3 2" xfId="26628"/>
    <cellStyle name="Note 4 2 2 2 3 2 2" xfId="46454"/>
    <cellStyle name="Note 4 2 2 2 3 3" xfId="36908"/>
    <cellStyle name="Note 4 2 2 2 4" xfId="15810"/>
    <cellStyle name="Note 4 2 2 2 4 2" xfId="27558"/>
    <cellStyle name="Note 4 2 2 2 4 2 2" xfId="47384"/>
    <cellStyle name="Note 4 2 2 2 4 3" xfId="37860"/>
    <cellStyle name="Note 4 2 2 2 5" xfId="16690"/>
    <cellStyle name="Note 4 2 2 2 5 2" xfId="28436"/>
    <cellStyle name="Note 4 2 2 2 5 2 2" xfId="48262"/>
    <cellStyle name="Note 4 2 2 2 5 3" xfId="38740"/>
    <cellStyle name="Note 4 2 2 2 6" xfId="17556"/>
    <cellStyle name="Note 4 2 2 2 6 2" xfId="29276"/>
    <cellStyle name="Note 4 2 2 2 6 2 2" xfId="49102"/>
    <cellStyle name="Note 4 2 2 2 6 3" xfId="39606"/>
    <cellStyle name="Note 4 2 2 2 7" xfId="18332"/>
    <cellStyle name="Note 4 2 2 2 7 2" xfId="30052"/>
    <cellStyle name="Note 4 2 2 2 7 2 2" xfId="49878"/>
    <cellStyle name="Note 4 2 2 2 7 3" xfId="40382"/>
    <cellStyle name="Note 4 2 2 2 8" xfId="19089"/>
    <cellStyle name="Note 4 2 2 2 8 2" xfId="41139"/>
    <cellStyle name="Note 4 2 2 2 9" xfId="31564"/>
    <cellStyle name="Note 4 2 2 3" xfId="9915"/>
    <cellStyle name="Note 4 2 2 3 2" xfId="14320"/>
    <cellStyle name="Note 4 2 2 3 2 2" xfId="26092"/>
    <cellStyle name="Note 4 2 2 3 2 2 2" xfId="45918"/>
    <cellStyle name="Note 4 2 2 3 2 3" xfId="36370"/>
    <cellStyle name="Note 4 2 2 3 3" xfId="15280"/>
    <cellStyle name="Note 4 2 2 3 3 2" xfId="27050"/>
    <cellStyle name="Note 4 2 2 3 3 2 2" xfId="46876"/>
    <cellStyle name="Note 4 2 2 3 3 3" xfId="37330"/>
    <cellStyle name="Note 4 2 2 3 4" xfId="16232"/>
    <cellStyle name="Note 4 2 2 3 4 2" xfId="27978"/>
    <cellStyle name="Note 4 2 2 3 4 2 2" xfId="47804"/>
    <cellStyle name="Note 4 2 2 3 4 3" xfId="38282"/>
    <cellStyle name="Note 4 2 2 3 5" xfId="17106"/>
    <cellStyle name="Note 4 2 2 3 5 2" xfId="28852"/>
    <cellStyle name="Note 4 2 2 3 5 2 2" xfId="48678"/>
    <cellStyle name="Note 4 2 2 3 5 3" xfId="39156"/>
    <cellStyle name="Note 4 2 2 3 6" xfId="17971"/>
    <cellStyle name="Note 4 2 2 3 6 2" xfId="29691"/>
    <cellStyle name="Note 4 2 2 3 6 2 2" xfId="49517"/>
    <cellStyle name="Note 4 2 2 3 6 3" xfId="40021"/>
    <cellStyle name="Note 4 2 2 3 7" xfId="18747"/>
    <cellStyle name="Note 4 2 2 3 7 2" xfId="30467"/>
    <cellStyle name="Note 4 2 2 3 7 2 2" xfId="50293"/>
    <cellStyle name="Note 4 2 2 3 7 3" xfId="40797"/>
    <cellStyle name="Note 4 2 2 3 8" xfId="19504"/>
    <cellStyle name="Note 4 2 2 3 8 2" xfId="41554"/>
    <cellStyle name="Note 4 2 2 3 9" xfId="31979"/>
    <cellStyle name="Note 4 2 2 4" xfId="12880"/>
    <cellStyle name="Note 4 2 2 4 2" xfId="24678"/>
    <cellStyle name="Note 4 2 2 4 2 2" xfId="44505"/>
    <cellStyle name="Note 4 2 2 4 3" xfId="34931"/>
    <cellStyle name="Note 4 2 2 5" xfId="10379"/>
    <cellStyle name="Note 4 2 2 5 2" xfId="22253"/>
    <cellStyle name="Note 4 2 2 5 2 2" xfId="42084"/>
    <cellStyle name="Note 4 2 2 5 3" xfId="32434"/>
    <cellStyle name="Note 4 2 2 6" xfId="13841"/>
    <cellStyle name="Note 4 2 2 6 2" xfId="25616"/>
    <cellStyle name="Note 4 2 2 6 2 2" xfId="45442"/>
    <cellStyle name="Note 4 2 2 6 3" xfId="35891"/>
    <cellStyle name="Note 4 2 2 7" xfId="14809"/>
    <cellStyle name="Note 4 2 2 7 2" xfId="26579"/>
    <cellStyle name="Note 4 2 2 7 2 2" xfId="46405"/>
    <cellStyle name="Note 4 2 2 7 3" xfId="36859"/>
    <cellStyle name="Note 4 2 2 8" xfId="15761"/>
    <cellStyle name="Note 4 2 2 8 2" xfId="27511"/>
    <cellStyle name="Note 4 2 2 8 2 2" xfId="47337"/>
    <cellStyle name="Note 4 2 2 8 3" xfId="37811"/>
    <cellStyle name="Note 4 2 2 9" xfId="16646"/>
    <cellStyle name="Note 4 2 2 9 2" xfId="28392"/>
    <cellStyle name="Note 4 2 2 9 2 2" xfId="48218"/>
    <cellStyle name="Note 4 2 2 9 3" xfId="38696"/>
    <cellStyle name="Note 4 2 3" xfId="8625"/>
    <cellStyle name="Note 4 2 3 2" xfId="13367"/>
    <cellStyle name="Note 4 2 3 2 2" xfId="25152"/>
    <cellStyle name="Note 4 2 3 2 2 2" xfId="44978"/>
    <cellStyle name="Note 4 2 3 2 3" xfId="35417"/>
    <cellStyle name="Note 4 2 3 3" xfId="14387"/>
    <cellStyle name="Note 4 2 3 3 2" xfId="26159"/>
    <cellStyle name="Note 4 2 3 3 2 2" xfId="45985"/>
    <cellStyle name="Note 4 2 3 3 3" xfId="36437"/>
    <cellStyle name="Note 4 2 3 4" xfId="15347"/>
    <cellStyle name="Note 4 2 3 4 2" xfId="27115"/>
    <cellStyle name="Note 4 2 3 4 2 2" xfId="46941"/>
    <cellStyle name="Note 4 2 3 4 3" xfId="37397"/>
    <cellStyle name="Note 4 2 3 5" xfId="16296"/>
    <cellStyle name="Note 4 2 3 5 2" xfId="28042"/>
    <cellStyle name="Note 4 2 3 5 2 2" xfId="47868"/>
    <cellStyle name="Note 4 2 3 5 3" xfId="38346"/>
    <cellStyle name="Note 4 2 3 6" xfId="17169"/>
    <cellStyle name="Note 4 2 3 6 2" xfId="28915"/>
    <cellStyle name="Note 4 2 3 6 2 2" xfId="48741"/>
    <cellStyle name="Note 4 2 3 6 3" xfId="39219"/>
    <cellStyle name="Note 4 2 3 7" xfId="18034"/>
    <cellStyle name="Note 4 2 3 7 2" xfId="29754"/>
    <cellStyle name="Note 4 2 3 7 2 2" xfId="49580"/>
    <cellStyle name="Note 4 2 3 7 3" xfId="40084"/>
    <cellStyle name="Note 4 2 3 8" xfId="18810"/>
    <cellStyle name="Note 4 2 3 8 2" xfId="40860"/>
    <cellStyle name="Note 4 2 3 9" xfId="31266"/>
    <cellStyle name="Note 4 2 4" xfId="9636"/>
    <cellStyle name="Note 4 2 4 2" xfId="14041"/>
    <cellStyle name="Note 4 2 4 2 2" xfId="25813"/>
    <cellStyle name="Note 4 2 4 2 2 2" xfId="45639"/>
    <cellStyle name="Note 4 2 4 2 3" xfId="36091"/>
    <cellStyle name="Note 4 2 4 3" xfId="15001"/>
    <cellStyle name="Note 4 2 4 3 2" xfId="26771"/>
    <cellStyle name="Note 4 2 4 3 2 2" xfId="46597"/>
    <cellStyle name="Note 4 2 4 3 3" xfId="37051"/>
    <cellStyle name="Note 4 2 4 4" xfId="15953"/>
    <cellStyle name="Note 4 2 4 4 2" xfId="27699"/>
    <cellStyle name="Note 4 2 4 4 2 2" xfId="47525"/>
    <cellStyle name="Note 4 2 4 4 3" xfId="38003"/>
    <cellStyle name="Note 4 2 4 5" xfId="16827"/>
    <cellStyle name="Note 4 2 4 5 2" xfId="28573"/>
    <cellStyle name="Note 4 2 4 5 2 2" xfId="48399"/>
    <cellStyle name="Note 4 2 4 5 3" xfId="38877"/>
    <cellStyle name="Note 4 2 4 6" xfId="17692"/>
    <cellStyle name="Note 4 2 4 6 2" xfId="29412"/>
    <cellStyle name="Note 4 2 4 6 2 2" xfId="49238"/>
    <cellStyle name="Note 4 2 4 6 3" xfId="39742"/>
    <cellStyle name="Note 4 2 4 7" xfId="18468"/>
    <cellStyle name="Note 4 2 4 7 2" xfId="30188"/>
    <cellStyle name="Note 4 2 4 7 2 2" xfId="50014"/>
    <cellStyle name="Note 4 2 4 7 3" xfId="40518"/>
    <cellStyle name="Note 4 2 4 8" xfId="19225"/>
    <cellStyle name="Note 4 2 4 8 2" xfId="41275"/>
    <cellStyle name="Note 4 2 4 9" xfId="31700"/>
    <cellStyle name="Note 4 2 5" xfId="12338"/>
    <cellStyle name="Note 4 2 5 2" xfId="24154"/>
    <cellStyle name="Note 4 2 5 2 2" xfId="43981"/>
    <cellStyle name="Note 4 2 5 3" xfId="34389"/>
    <cellStyle name="Note 4 2 6" xfId="10845"/>
    <cellStyle name="Note 4 2 6 2" xfId="22716"/>
    <cellStyle name="Note 4 2 6 2 2" xfId="42547"/>
    <cellStyle name="Note 4 2 6 3" xfId="32900"/>
    <cellStyle name="Note 4 2 7" xfId="12527"/>
    <cellStyle name="Note 4 2 7 2" xfId="24342"/>
    <cellStyle name="Note 4 2 7 2 2" xfId="44169"/>
    <cellStyle name="Note 4 2 7 3" xfId="34578"/>
    <cellStyle name="Note 4 2 8" xfId="10665"/>
    <cellStyle name="Note 4 2 8 2" xfId="22536"/>
    <cellStyle name="Note 4 2 8 2 2" xfId="42367"/>
    <cellStyle name="Note 4 2 8 3" xfId="32720"/>
    <cellStyle name="Note 4 2 9" xfId="13801"/>
    <cellStyle name="Note 4 2 9 2" xfId="25576"/>
    <cellStyle name="Note 4 2 9 2 2" xfId="45402"/>
    <cellStyle name="Note 4 2 9 3" xfId="35851"/>
    <cellStyle name="Note 4 3" xfId="7295"/>
    <cellStyle name="Note 4 3 10" xfId="15752"/>
    <cellStyle name="Note 4 3 10 2" xfId="27506"/>
    <cellStyle name="Note 4 3 10 2 2" xfId="47332"/>
    <cellStyle name="Note 4 3 10 3" xfId="37802"/>
    <cellStyle name="Note 4 3 11" xfId="30910"/>
    <cellStyle name="Note 4 3 2" xfId="8938"/>
    <cellStyle name="Note 4 3 2 2" xfId="13599"/>
    <cellStyle name="Note 4 3 2 2 2" xfId="25381"/>
    <cellStyle name="Note 4 3 2 2 2 2" xfId="45207"/>
    <cellStyle name="Note 4 3 2 2 3" xfId="35649"/>
    <cellStyle name="Note 4 3 2 3" xfId="14605"/>
    <cellStyle name="Note 4 3 2 3 2" xfId="26376"/>
    <cellStyle name="Note 4 3 2 3 2 2" xfId="46202"/>
    <cellStyle name="Note 4 3 2 3 3" xfId="36655"/>
    <cellStyle name="Note 4 3 2 4" xfId="15563"/>
    <cellStyle name="Note 4 3 2 4 2" xfId="27324"/>
    <cellStyle name="Note 4 3 2 4 2 2" xfId="47150"/>
    <cellStyle name="Note 4 3 2 4 3" xfId="37613"/>
    <cellStyle name="Note 4 3 2 5" xfId="16490"/>
    <cellStyle name="Note 4 3 2 5 2" xfId="28236"/>
    <cellStyle name="Note 4 3 2 5 2 2" xfId="48062"/>
    <cellStyle name="Note 4 3 2 5 3" xfId="38540"/>
    <cellStyle name="Note 4 3 2 6" xfId="17361"/>
    <cellStyle name="Note 4 3 2 6 2" xfId="29104"/>
    <cellStyle name="Note 4 3 2 6 2 2" xfId="48930"/>
    <cellStyle name="Note 4 3 2 6 3" xfId="39411"/>
    <cellStyle name="Note 4 3 2 7" xfId="18208"/>
    <cellStyle name="Note 4 3 2 7 2" xfId="29928"/>
    <cellStyle name="Note 4 3 2 7 2 2" xfId="49754"/>
    <cellStyle name="Note 4 3 2 7 3" xfId="40258"/>
    <cellStyle name="Note 4 3 2 8" xfId="18975"/>
    <cellStyle name="Note 4 3 2 8 2" xfId="41025"/>
    <cellStyle name="Note 4 3 2 9" xfId="31444"/>
    <cellStyle name="Note 4 3 3" xfId="9801"/>
    <cellStyle name="Note 4 3 3 2" xfId="14206"/>
    <cellStyle name="Note 4 3 3 2 2" xfId="25978"/>
    <cellStyle name="Note 4 3 3 2 2 2" xfId="45804"/>
    <cellStyle name="Note 4 3 3 2 3" xfId="36256"/>
    <cellStyle name="Note 4 3 3 3" xfId="15166"/>
    <cellStyle name="Note 4 3 3 3 2" xfId="26936"/>
    <cellStyle name="Note 4 3 3 3 2 2" xfId="46762"/>
    <cellStyle name="Note 4 3 3 3 3" xfId="37216"/>
    <cellStyle name="Note 4 3 3 4" xfId="16118"/>
    <cellStyle name="Note 4 3 3 4 2" xfId="27864"/>
    <cellStyle name="Note 4 3 3 4 2 2" xfId="47690"/>
    <cellStyle name="Note 4 3 3 4 3" xfId="38168"/>
    <cellStyle name="Note 4 3 3 5" xfId="16992"/>
    <cellStyle name="Note 4 3 3 5 2" xfId="28738"/>
    <cellStyle name="Note 4 3 3 5 2 2" xfId="48564"/>
    <cellStyle name="Note 4 3 3 5 3" xfId="39042"/>
    <cellStyle name="Note 4 3 3 6" xfId="17857"/>
    <cellStyle name="Note 4 3 3 6 2" xfId="29577"/>
    <cellStyle name="Note 4 3 3 6 2 2" xfId="49403"/>
    <cellStyle name="Note 4 3 3 6 3" xfId="39907"/>
    <cellStyle name="Note 4 3 3 7" xfId="18633"/>
    <cellStyle name="Note 4 3 3 7 2" xfId="30353"/>
    <cellStyle name="Note 4 3 3 7 2 2" xfId="50179"/>
    <cellStyle name="Note 4 3 3 7 3" xfId="40683"/>
    <cellStyle name="Note 4 3 3 8" xfId="19390"/>
    <cellStyle name="Note 4 3 3 8 2" xfId="41440"/>
    <cellStyle name="Note 4 3 3 9" xfId="31865"/>
    <cellStyle name="Note 4 3 4" xfId="12569"/>
    <cellStyle name="Note 4 3 4 2" xfId="24383"/>
    <cellStyle name="Note 4 3 4 2 2" xfId="44210"/>
    <cellStyle name="Note 4 3 4 3" xfId="34620"/>
    <cellStyle name="Note 4 3 5" xfId="10627"/>
    <cellStyle name="Note 4 3 5 2" xfId="22498"/>
    <cellStyle name="Note 4 3 5 2 2" xfId="42329"/>
    <cellStyle name="Note 4 3 5 3" xfId="32682"/>
    <cellStyle name="Note 4 3 6" xfId="12788"/>
    <cellStyle name="Note 4 3 6 2" xfId="24594"/>
    <cellStyle name="Note 4 3 6 2 2" xfId="44421"/>
    <cellStyle name="Note 4 3 6 3" xfId="34839"/>
    <cellStyle name="Note 4 3 7" xfId="10439"/>
    <cellStyle name="Note 4 3 7 2" xfId="22313"/>
    <cellStyle name="Note 4 3 7 2 2" xfId="42144"/>
    <cellStyle name="Note 4 3 7 3" xfId="32494"/>
    <cellStyle name="Note 4 3 8" xfId="13829"/>
    <cellStyle name="Note 4 3 8 2" xfId="25604"/>
    <cellStyle name="Note 4 3 8 2 2" xfId="45430"/>
    <cellStyle name="Note 4 3 8 3" xfId="35879"/>
    <cellStyle name="Note 4 3 9" xfId="14800"/>
    <cellStyle name="Note 4 3 9 2" xfId="26570"/>
    <cellStyle name="Note 4 3 9 2 2" xfId="46396"/>
    <cellStyle name="Note 4 3 9 3" xfId="36850"/>
    <cellStyle name="Note 4 4" xfId="8139"/>
    <cellStyle name="Note 4 4 2" xfId="13110"/>
    <cellStyle name="Note 4 4 2 2" xfId="24903"/>
    <cellStyle name="Note 4 4 2 2 2" xfId="44729"/>
    <cellStyle name="Note 4 4 2 3" xfId="35160"/>
    <cellStyle name="Note 4 4 3" xfId="10198"/>
    <cellStyle name="Note 4 4 3 2" xfId="22072"/>
    <cellStyle name="Note 4 4 3 2 2" xfId="41904"/>
    <cellStyle name="Note 4 4 3 3" xfId="32254"/>
    <cellStyle name="Note 4 4 4" xfId="13344"/>
    <cellStyle name="Note 4 4 4 2" xfId="25130"/>
    <cellStyle name="Note 4 4 4 2 2" xfId="44956"/>
    <cellStyle name="Note 4 4 4 3" xfId="35394"/>
    <cellStyle name="Note 4 4 5" xfId="10012"/>
    <cellStyle name="Note 4 4 5 2" xfId="21887"/>
    <cellStyle name="Note 4 4 5 2 2" xfId="41719"/>
    <cellStyle name="Note 4 4 5 3" xfId="32068"/>
    <cellStyle name="Note 4 4 6" xfId="13136"/>
    <cellStyle name="Note 4 4 6 2" xfId="24929"/>
    <cellStyle name="Note 4 4 6 2 2" xfId="44755"/>
    <cellStyle name="Note 4 4 6 3" xfId="35186"/>
    <cellStyle name="Note 4 4 7" xfId="10173"/>
    <cellStyle name="Note 4 4 7 2" xfId="22047"/>
    <cellStyle name="Note 4 4 7 2 2" xfId="41879"/>
    <cellStyle name="Note 4 4 7 3" xfId="32229"/>
    <cellStyle name="Note 4 4 8" xfId="11967"/>
    <cellStyle name="Note 4 4 8 2" xfId="34019"/>
    <cellStyle name="Note 4 4 9" xfId="31197"/>
    <cellStyle name="Note 4 5" xfId="9573"/>
    <cellStyle name="Note 4 5 2" xfId="13978"/>
    <cellStyle name="Note 4 5 2 2" xfId="25750"/>
    <cellStyle name="Note 4 5 2 2 2" xfId="45576"/>
    <cellStyle name="Note 4 5 2 3" xfId="36028"/>
    <cellStyle name="Note 4 5 3" xfId="14938"/>
    <cellStyle name="Note 4 5 3 2" xfId="26708"/>
    <cellStyle name="Note 4 5 3 2 2" xfId="46534"/>
    <cellStyle name="Note 4 5 3 3" xfId="36988"/>
    <cellStyle name="Note 4 5 4" xfId="15890"/>
    <cellStyle name="Note 4 5 4 2" xfId="27636"/>
    <cellStyle name="Note 4 5 4 2 2" xfId="47462"/>
    <cellStyle name="Note 4 5 4 3" xfId="37940"/>
    <cellStyle name="Note 4 5 5" xfId="16764"/>
    <cellStyle name="Note 4 5 5 2" xfId="28510"/>
    <cellStyle name="Note 4 5 5 2 2" xfId="48336"/>
    <cellStyle name="Note 4 5 5 3" xfId="38814"/>
    <cellStyle name="Note 4 5 6" xfId="17629"/>
    <cellStyle name="Note 4 5 6 2" xfId="29349"/>
    <cellStyle name="Note 4 5 6 2 2" xfId="49175"/>
    <cellStyle name="Note 4 5 6 3" xfId="39679"/>
    <cellStyle name="Note 4 5 7" xfId="18405"/>
    <cellStyle name="Note 4 5 7 2" xfId="30125"/>
    <cellStyle name="Note 4 5 7 2 2" xfId="49951"/>
    <cellStyle name="Note 4 5 7 3" xfId="40455"/>
    <cellStyle name="Note 4 5 8" xfId="19162"/>
    <cellStyle name="Note 4 5 8 2" xfId="41212"/>
    <cellStyle name="Note 4 5 9" xfId="31637"/>
    <cellStyle name="Note 4 6" xfId="12015"/>
    <cellStyle name="Note 4 6 2" xfId="23842"/>
    <cellStyle name="Note 4 6 2 2" xfId="43670"/>
    <cellStyle name="Note 4 6 3" xfId="34067"/>
    <cellStyle name="Note 4 7" xfId="11116"/>
    <cellStyle name="Note 4 7 2" xfId="22984"/>
    <cellStyle name="Note 4 7 2 2" xfId="42814"/>
    <cellStyle name="Note 4 7 3" xfId="33170"/>
    <cellStyle name="Note 4 8" xfId="11634"/>
    <cellStyle name="Note 4 8 2" xfId="23491"/>
    <cellStyle name="Note 4 8 2 2" xfId="43320"/>
    <cellStyle name="Note 4 8 3" xfId="33687"/>
    <cellStyle name="Note 4 9" xfId="11414"/>
    <cellStyle name="Note 4 9 2" xfId="23275"/>
    <cellStyle name="Note 4 9 2 2" xfId="43104"/>
    <cellStyle name="Note 4 9 3" xfId="33467"/>
    <cellStyle name="Note 5" xfId="6365"/>
    <cellStyle name="Note 5 10" xfId="12946"/>
    <cellStyle name="Note 5 10 2" xfId="24743"/>
    <cellStyle name="Note 5 10 2 2" xfId="44570"/>
    <cellStyle name="Note 5 10 3" xfId="34997"/>
    <cellStyle name="Note 5 11" xfId="10339"/>
    <cellStyle name="Note 5 11 2" xfId="22213"/>
    <cellStyle name="Note 5 11 2 2" xfId="42044"/>
    <cellStyle name="Note 5 11 3" xfId="32394"/>
    <cellStyle name="Note 5 12" xfId="11938"/>
    <cellStyle name="Note 5 12 2" xfId="23766"/>
    <cellStyle name="Note 5 12 2 2" xfId="43594"/>
    <cellStyle name="Note 5 12 3" xfId="33990"/>
    <cellStyle name="Note 5 13" xfId="30658"/>
    <cellStyle name="Note 5 2" xfId="6979"/>
    <cellStyle name="Note 5 2 10" xfId="10006"/>
    <cellStyle name="Note 5 2 10 2" xfId="21881"/>
    <cellStyle name="Note 5 2 10 2 2" xfId="41713"/>
    <cellStyle name="Note 5 2 10 3" xfId="32062"/>
    <cellStyle name="Note 5 2 11" xfId="12159"/>
    <cellStyle name="Note 5 2 11 2" xfId="23984"/>
    <cellStyle name="Note 5 2 11 2 2" xfId="43811"/>
    <cellStyle name="Note 5 2 11 3" xfId="34210"/>
    <cellStyle name="Note 5 2 12" xfId="30731"/>
    <cellStyle name="Note 5 2 2" xfId="7819"/>
    <cellStyle name="Note 5 2 2 10" xfId="13222"/>
    <cellStyle name="Note 5 2 2 10 2" xfId="25013"/>
    <cellStyle name="Note 5 2 2 10 2 2" xfId="44839"/>
    <cellStyle name="Note 5 2 2 10 3" xfId="35272"/>
    <cellStyle name="Note 5 2 2 11" xfId="31031"/>
    <cellStyle name="Note 5 2 2 2" xfId="9462"/>
    <cellStyle name="Note 5 2 2 2 2" xfId="13897"/>
    <cellStyle name="Note 5 2 2 2 2 2" xfId="25670"/>
    <cellStyle name="Note 5 2 2 2 2 2 2" xfId="45496"/>
    <cellStyle name="Note 5 2 2 2 2 3" xfId="35947"/>
    <cellStyle name="Note 5 2 2 2 3" xfId="14859"/>
    <cellStyle name="Note 5 2 2 2 3 2" xfId="26629"/>
    <cellStyle name="Note 5 2 2 2 3 2 2" xfId="46455"/>
    <cellStyle name="Note 5 2 2 2 3 3" xfId="36909"/>
    <cellStyle name="Note 5 2 2 2 4" xfId="15811"/>
    <cellStyle name="Note 5 2 2 2 4 2" xfId="27559"/>
    <cellStyle name="Note 5 2 2 2 4 2 2" xfId="47385"/>
    <cellStyle name="Note 5 2 2 2 4 3" xfId="37861"/>
    <cellStyle name="Note 5 2 2 2 5" xfId="16691"/>
    <cellStyle name="Note 5 2 2 2 5 2" xfId="28437"/>
    <cellStyle name="Note 5 2 2 2 5 2 2" xfId="48263"/>
    <cellStyle name="Note 5 2 2 2 5 3" xfId="38741"/>
    <cellStyle name="Note 5 2 2 2 6" xfId="17557"/>
    <cellStyle name="Note 5 2 2 2 6 2" xfId="29277"/>
    <cellStyle name="Note 5 2 2 2 6 2 2" xfId="49103"/>
    <cellStyle name="Note 5 2 2 2 6 3" xfId="39607"/>
    <cellStyle name="Note 5 2 2 2 7" xfId="18333"/>
    <cellStyle name="Note 5 2 2 2 7 2" xfId="30053"/>
    <cellStyle name="Note 5 2 2 2 7 2 2" xfId="49879"/>
    <cellStyle name="Note 5 2 2 2 7 3" xfId="40383"/>
    <cellStyle name="Note 5 2 2 2 8" xfId="19090"/>
    <cellStyle name="Note 5 2 2 2 8 2" xfId="41140"/>
    <cellStyle name="Note 5 2 2 2 9" xfId="31565"/>
    <cellStyle name="Note 5 2 2 3" xfId="9916"/>
    <cellStyle name="Note 5 2 2 3 2" xfId="14321"/>
    <cellStyle name="Note 5 2 2 3 2 2" xfId="26093"/>
    <cellStyle name="Note 5 2 2 3 2 2 2" xfId="45919"/>
    <cellStyle name="Note 5 2 2 3 2 3" xfId="36371"/>
    <cellStyle name="Note 5 2 2 3 3" xfId="15281"/>
    <cellStyle name="Note 5 2 2 3 3 2" xfId="27051"/>
    <cellStyle name="Note 5 2 2 3 3 2 2" xfId="46877"/>
    <cellStyle name="Note 5 2 2 3 3 3" xfId="37331"/>
    <cellStyle name="Note 5 2 2 3 4" xfId="16233"/>
    <cellStyle name="Note 5 2 2 3 4 2" xfId="27979"/>
    <cellStyle name="Note 5 2 2 3 4 2 2" xfId="47805"/>
    <cellStyle name="Note 5 2 2 3 4 3" xfId="38283"/>
    <cellStyle name="Note 5 2 2 3 5" xfId="17107"/>
    <cellStyle name="Note 5 2 2 3 5 2" xfId="28853"/>
    <cellStyle name="Note 5 2 2 3 5 2 2" xfId="48679"/>
    <cellStyle name="Note 5 2 2 3 5 3" xfId="39157"/>
    <cellStyle name="Note 5 2 2 3 6" xfId="17972"/>
    <cellStyle name="Note 5 2 2 3 6 2" xfId="29692"/>
    <cellStyle name="Note 5 2 2 3 6 2 2" xfId="49518"/>
    <cellStyle name="Note 5 2 2 3 6 3" xfId="40022"/>
    <cellStyle name="Note 5 2 2 3 7" xfId="18748"/>
    <cellStyle name="Note 5 2 2 3 7 2" xfId="30468"/>
    <cellStyle name="Note 5 2 2 3 7 2 2" xfId="50294"/>
    <cellStyle name="Note 5 2 2 3 7 3" xfId="40798"/>
    <cellStyle name="Note 5 2 2 3 8" xfId="19505"/>
    <cellStyle name="Note 5 2 2 3 8 2" xfId="41555"/>
    <cellStyle name="Note 5 2 2 3 9" xfId="31980"/>
    <cellStyle name="Note 5 2 2 4" xfId="12881"/>
    <cellStyle name="Note 5 2 2 4 2" xfId="24679"/>
    <cellStyle name="Note 5 2 2 4 2 2" xfId="44506"/>
    <cellStyle name="Note 5 2 2 4 3" xfId="34932"/>
    <cellStyle name="Note 5 2 2 5" xfId="10378"/>
    <cellStyle name="Note 5 2 2 5 2" xfId="22252"/>
    <cellStyle name="Note 5 2 2 5 2 2" xfId="42083"/>
    <cellStyle name="Note 5 2 2 5 3" xfId="32433"/>
    <cellStyle name="Note 5 2 2 6" xfId="13213"/>
    <cellStyle name="Note 5 2 2 6 2" xfId="25004"/>
    <cellStyle name="Note 5 2 2 6 2 2" xfId="44830"/>
    <cellStyle name="Note 5 2 2 6 3" xfId="35263"/>
    <cellStyle name="Note 5 2 2 7" xfId="10108"/>
    <cellStyle name="Note 5 2 2 7 2" xfId="21983"/>
    <cellStyle name="Note 5 2 2 7 2 2" xfId="41815"/>
    <cellStyle name="Note 5 2 2 7 3" xfId="32164"/>
    <cellStyle name="Note 5 2 2 8" xfId="13354"/>
    <cellStyle name="Note 5 2 2 8 2" xfId="25139"/>
    <cellStyle name="Note 5 2 2 8 2 2" xfId="44965"/>
    <cellStyle name="Note 5 2 2 8 3" xfId="35404"/>
    <cellStyle name="Note 5 2 2 9" xfId="10005"/>
    <cellStyle name="Note 5 2 2 9 2" xfId="21880"/>
    <cellStyle name="Note 5 2 2 9 2 2" xfId="41712"/>
    <cellStyle name="Note 5 2 2 9 3" xfId="32061"/>
    <cellStyle name="Note 5 2 3" xfId="8624"/>
    <cellStyle name="Note 5 2 3 2" xfId="13366"/>
    <cellStyle name="Note 5 2 3 2 2" xfId="25151"/>
    <cellStyle name="Note 5 2 3 2 2 2" xfId="44977"/>
    <cellStyle name="Note 5 2 3 2 3" xfId="35416"/>
    <cellStyle name="Note 5 2 3 3" xfId="14386"/>
    <cellStyle name="Note 5 2 3 3 2" xfId="26158"/>
    <cellStyle name="Note 5 2 3 3 2 2" xfId="45984"/>
    <cellStyle name="Note 5 2 3 3 3" xfId="36436"/>
    <cellStyle name="Note 5 2 3 4" xfId="15346"/>
    <cellStyle name="Note 5 2 3 4 2" xfId="27114"/>
    <cellStyle name="Note 5 2 3 4 2 2" xfId="46940"/>
    <cellStyle name="Note 5 2 3 4 3" xfId="37396"/>
    <cellStyle name="Note 5 2 3 5" xfId="16295"/>
    <cellStyle name="Note 5 2 3 5 2" xfId="28041"/>
    <cellStyle name="Note 5 2 3 5 2 2" xfId="47867"/>
    <cellStyle name="Note 5 2 3 5 3" xfId="38345"/>
    <cellStyle name="Note 5 2 3 6" xfId="17168"/>
    <cellStyle name="Note 5 2 3 6 2" xfId="28914"/>
    <cellStyle name="Note 5 2 3 6 2 2" xfId="48740"/>
    <cellStyle name="Note 5 2 3 6 3" xfId="39218"/>
    <cellStyle name="Note 5 2 3 7" xfId="18033"/>
    <cellStyle name="Note 5 2 3 7 2" xfId="29753"/>
    <cellStyle name="Note 5 2 3 7 2 2" xfId="49579"/>
    <cellStyle name="Note 5 2 3 7 3" xfId="40083"/>
    <cellStyle name="Note 5 2 3 8" xfId="18809"/>
    <cellStyle name="Note 5 2 3 8 2" xfId="40859"/>
    <cellStyle name="Note 5 2 3 9" xfId="31265"/>
    <cellStyle name="Note 5 2 4" xfId="9635"/>
    <cellStyle name="Note 5 2 4 2" xfId="14040"/>
    <cellStyle name="Note 5 2 4 2 2" xfId="25812"/>
    <cellStyle name="Note 5 2 4 2 2 2" xfId="45638"/>
    <cellStyle name="Note 5 2 4 2 3" xfId="36090"/>
    <cellStyle name="Note 5 2 4 3" xfId="15000"/>
    <cellStyle name="Note 5 2 4 3 2" xfId="26770"/>
    <cellStyle name="Note 5 2 4 3 2 2" xfId="46596"/>
    <cellStyle name="Note 5 2 4 3 3" xfId="37050"/>
    <cellStyle name="Note 5 2 4 4" xfId="15952"/>
    <cellStyle name="Note 5 2 4 4 2" xfId="27698"/>
    <cellStyle name="Note 5 2 4 4 2 2" xfId="47524"/>
    <cellStyle name="Note 5 2 4 4 3" xfId="38002"/>
    <cellStyle name="Note 5 2 4 5" xfId="16826"/>
    <cellStyle name="Note 5 2 4 5 2" xfId="28572"/>
    <cellStyle name="Note 5 2 4 5 2 2" xfId="48398"/>
    <cellStyle name="Note 5 2 4 5 3" xfId="38876"/>
    <cellStyle name="Note 5 2 4 6" xfId="17691"/>
    <cellStyle name="Note 5 2 4 6 2" xfId="29411"/>
    <cellStyle name="Note 5 2 4 6 2 2" xfId="49237"/>
    <cellStyle name="Note 5 2 4 6 3" xfId="39741"/>
    <cellStyle name="Note 5 2 4 7" xfId="18467"/>
    <cellStyle name="Note 5 2 4 7 2" xfId="30187"/>
    <cellStyle name="Note 5 2 4 7 2 2" xfId="50013"/>
    <cellStyle name="Note 5 2 4 7 3" xfId="40517"/>
    <cellStyle name="Note 5 2 4 8" xfId="19224"/>
    <cellStyle name="Note 5 2 4 8 2" xfId="41274"/>
    <cellStyle name="Note 5 2 4 9" xfId="31699"/>
    <cellStyle name="Note 5 2 5" xfId="12337"/>
    <cellStyle name="Note 5 2 5 2" xfId="24153"/>
    <cellStyle name="Note 5 2 5 2 2" xfId="43980"/>
    <cellStyle name="Note 5 2 5 3" xfId="34388"/>
    <cellStyle name="Note 5 2 6" xfId="10846"/>
    <cellStyle name="Note 5 2 6 2" xfId="22717"/>
    <cellStyle name="Note 5 2 6 2 2" xfId="42548"/>
    <cellStyle name="Note 5 2 6 3" xfId="32901"/>
    <cellStyle name="Note 5 2 7" xfId="13192"/>
    <cellStyle name="Note 5 2 7 2" xfId="24983"/>
    <cellStyle name="Note 5 2 7 2 2" xfId="44809"/>
    <cellStyle name="Note 5 2 7 3" xfId="35242"/>
    <cellStyle name="Note 5 2 8" xfId="10126"/>
    <cellStyle name="Note 5 2 8 2" xfId="22001"/>
    <cellStyle name="Note 5 2 8 2 2" xfId="41833"/>
    <cellStyle name="Note 5 2 8 3" xfId="32182"/>
    <cellStyle name="Note 5 2 9" xfId="13351"/>
    <cellStyle name="Note 5 2 9 2" xfId="25136"/>
    <cellStyle name="Note 5 2 9 2 2" xfId="44962"/>
    <cellStyle name="Note 5 2 9 3" xfId="35401"/>
    <cellStyle name="Note 5 3" xfId="7296"/>
    <cellStyle name="Note 5 3 10" xfId="17500"/>
    <cellStyle name="Note 5 3 10 2" xfId="29242"/>
    <cellStyle name="Note 5 3 10 2 2" xfId="49068"/>
    <cellStyle name="Note 5 3 10 3" xfId="39550"/>
    <cellStyle name="Note 5 3 11" xfId="30911"/>
    <cellStyle name="Note 5 3 2" xfId="8939"/>
    <cellStyle name="Note 5 3 2 2" xfId="13600"/>
    <cellStyle name="Note 5 3 2 2 2" xfId="25382"/>
    <cellStyle name="Note 5 3 2 2 2 2" xfId="45208"/>
    <cellStyle name="Note 5 3 2 2 3" xfId="35650"/>
    <cellStyle name="Note 5 3 2 3" xfId="14606"/>
    <cellStyle name="Note 5 3 2 3 2" xfId="26377"/>
    <cellStyle name="Note 5 3 2 3 2 2" xfId="46203"/>
    <cellStyle name="Note 5 3 2 3 3" xfId="36656"/>
    <cellStyle name="Note 5 3 2 4" xfId="15564"/>
    <cellStyle name="Note 5 3 2 4 2" xfId="27325"/>
    <cellStyle name="Note 5 3 2 4 2 2" xfId="47151"/>
    <cellStyle name="Note 5 3 2 4 3" xfId="37614"/>
    <cellStyle name="Note 5 3 2 5" xfId="16491"/>
    <cellStyle name="Note 5 3 2 5 2" xfId="28237"/>
    <cellStyle name="Note 5 3 2 5 2 2" xfId="48063"/>
    <cellStyle name="Note 5 3 2 5 3" xfId="38541"/>
    <cellStyle name="Note 5 3 2 6" xfId="17362"/>
    <cellStyle name="Note 5 3 2 6 2" xfId="29105"/>
    <cellStyle name="Note 5 3 2 6 2 2" xfId="48931"/>
    <cellStyle name="Note 5 3 2 6 3" xfId="39412"/>
    <cellStyle name="Note 5 3 2 7" xfId="18209"/>
    <cellStyle name="Note 5 3 2 7 2" xfId="29929"/>
    <cellStyle name="Note 5 3 2 7 2 2" xfId="49755"/>
    <cellStyle name="Note 5 3 2 7 3" xfId="40259"/>
    <cellStyle name="Note 5 3 2 8" xfId="18976"/>
    <cellStyle name="Note 5 3 2 8 2" xfId="41026"/>
    <cellStyle name="Note 5 3 2 9" xfId="31445"/>
    <cellStyle name="Note 5 3 3" xfId="9802"/>
    <cellStyle name="Note 5 3 3 2" xfId="14207"/>
    <cellStyle name="Note 5 3 3 2 2" xfId="25979"/>
    <cellStyle name="Note 5 3 3 2 2 2" xfId="45805"/>
    <cellStyle name="Note 5 3 3 2 3" xfId="36257"/>
    <cellStyle name="Note 5 3 3 3" xfId="15167"/>
    <cellStyle name="Note 5 3 3 3 2" xfId="26937"/>
    <cellStyle name="Note 5 3 3 3 2 2" xfId="46763"/>
    <cellStyle name="Note 5 3 3 3 3" xfId="37217"/>
    <cellStyle name="Note 5 3 3 4" xfId="16119"/>
    <cellStyle name="Note 5 3 3 4 2" xfId="27865"/>
    <cellStyle name="Note 5 3 3 4 2 2" xfId="47691"/>
    <cellStyle name="Note 5 3 3 4 3" xfId="38169"/>
    <cellStyle name="Note 5 3 3 5" xfId="16993"/>
    <cellStyle name="Note 5 3 3 5 2" xfId="28739"/>
    <cellStyle name="Note 5 3 3 5 2 2" xfId="48565"/>
    <cellStyle name="Note 5 3 3 5 3" xfId="39043"/>
    <cellStyle name="Note 5 3 3 6" xfId="17858"/>
    <cellStyle name="Note 5 3 3 6 2" xfId="29578"/>
    <cellStyle name="Note 5 3 3 6 2 2" xfId="49404"/>
    <cellStyle name="Note 5 3 3 6 3" xfId="39908"/>
    <cellStyle name="Note 5 3 3 7" xfId="18634"/>
    <cellStyle name="Note 5 3 3 7 2" xfId="30354"/>
    <cellStyle name="Note 5 3 3 7 2 2" xfId="50180"/>
    <cellStyle name="Note 5 3 3 7 3" xfId="40684"/>
    <cellStyle name="Note 5 3 3 8" xfId="19391"/>
    <cellStyle name="Note 5 3 3 8 2" xfId="41441"/>
    <cellStyle name="Note 5 3 3 9" xfId="31866"/>
    <cellStyle name="Note 5 3 4" xfId="12570"/>
    <cellStyle name="Note 5 3 4 2" xfId="24384"/>
    <cellStyle name="Note 5 3 4 2 2" xfId="44211"/>
    <cellStyle name="Note 5 3 4 3" xfId="34621"/>
    <cellStyle name="Note 5 3 5" xfId="10626"/>
    <cellStyle name="Note 5 3 5 2" xfId="22497"/>
    <cellStyle name="Note 5 3 5 2 2" xfId="42328"/>
    <cellStyle name="Note 5 3 5 3" xfId="32681"/>
    <cellStyle name="Note 5 3 6" xfId="13808"/>
    <cellStyle name="Note 5 3 6 2" xfId="25583"/>
    <cellStyle name="Note 5 3 6 2 2" xfId="45409"/>
    <cellStyle name="Note 5 3 6 3" xfId="35858"/>
    <cellStyle name="Note 5 3 7" xfId="14784"/>
    <cellStyle name="Note 5 3 7 2" xfId="26554"/>
    <cellStyle name="Note 5 3 7 2 2" xfId="46380"/>
    <cellStyle name="Note 5 3 7 3" xfId="36834"/>
    <cellStyle name="Note 5 3 8" xfId="15736"/>
    <cellStyle name="Note 5 3 8 2" xfId="27490"/>
    <cellStyle name="Note 5 3 8 2 2" xfId="47316"/>
    <cellStyle name="Note 5 3 8 3" xfId="37786"/>
    <cellStyle name="Note 5 3 9" xfId="16631"/>
    <cellStyle name="Note 5 3 9 2" xfId="28377"/>
    <cellStyle name="Note 5 3 9 2 2" xfId="48203"/>
    <cellStyle name="Note 5 3 9 3" xfId="38681"/>
    <cellStyle name="Note 5 4" xfId="8140"/>
    <cellStyle name="Note 5 4 2" xfId="13111"/>
    <cellStyle name="Note 5 4 2 2" xfId="24904"/>
    <cellStyle name="Note 5 4 2 2 2" xfId="44730"/>
    <cellStyle name="Note 5 4 2 3" xfId="35161"/>
    <cellStyle name="Note 5 4 3" xfId="10197"/>
    <cellStyle name="Note 5 4 3 2" xfId="22071"/>
    <cellStyle name="Note 5 4 3 2 2" xfId="41903"/>
    <cellStyle name="Note 5 4 3 3" xfId="32253"/>
    <cellStyle name="Note 5 4 4" xfId="12845"/>
    <cellStyle name="Note 5 4 4 2" xfId="24647"/>
    <cellStyle name="Note 5 4 4 2 2" xfId="44474"/>
    <cellStyle name="Note 5 4 4 3" xfId="34896"/>
    <cellStyle name="Note 5 4 5" xfId="10394"/>
    <cellStyle name="Note 5 4 5 2" xfId="22268"/>
    <cellStyle name="Note 5 4 5 2 2" xfId="42099"/>
    <cellStyle name="Note 5 4 5 3" xfId="32449"/>
    <cellStyle name="Note 5 4 6" xfId="13321"/>
    <cellStyle name="Note 5 4 6 2" xfId="25108"/>
    <cellStyle name="Note 5 4 6 2 2" xfId="44934"/>
    <cellStyle name="Note 5 4 6 3" xfId="35371"/>
    <cellStyle name="Note 5 4 7" xfId="10032"/>
    <cellStyle name="Note 5 4 7 2" xfId="21907"/>
    <cellStyle name="Note 5 4 7 2 2" xfId="41739"/>
    <cellStyle name="Note 5 4 7 3" xfId="32088"/>
    <cellStyle name="Note 5 4 8" xfId="12165"/>
    <cellStyle name="Note 5 4 8 2" xfId="34216"/>
    <cellStyle name="Note 5 4 9" xfId="31198"/>
    <cellStyle name="Note 5 5" xfId="9574"/>
    <cellStyle name="Note 5 5 2" xfId="13979"/>
    <cellStyle name="Note 5 5 2 2" xfId="25751"/>
    <cellStyle name="Note 5 5 2 2 2" xfId="45577"/>
    <cellStyle name="Note 5 5 2 3" xfId="36029"/>
    <cellStyle name="Note 5 5 3" xfId="14939"/>
    <cellStyle name="Note 5 5 3 2" xfId="26709"/>
    <cellStyle name="Note 5 5 3 2 2" xfId="46535"/>
    <cellStyle name="Note 5 5 3 3" xfId="36989"/>
    <cellStyle name="Note 5 5 4" xfId="15891"/>
    <cellStyle name="Note 5 5 4 2" xfId="27637"/>
    <cellStyle name="Note 5 5 4 2 2" xfId="47463"/>
    <cellStyle name="Note 5 5 4 3" xfId="37941"/>
    <cellStyle name="Note 5 5 5" xfId="16765"/>
    <cellStyle name="Note 5 5 5 2" xfId="28511"/>
    <cellStyle name="Note 5 5 5 2 2" xfId="48337"/>
    <cellStyle name="Note 5 5 5 3" xfId="38815"/>
    <cellStyle name="Note 5 5 6" xfId="17630"/>
    <cellStyle name="Note 5 5 6 2" xfId="29350"/>
    <cellStyle name="Note 5 5 6 2 2" xfId="49176"/>
    <cellStyle name="Note 5 5 6 3" xfId="39680"/>
    <cellStyle name="Note 5 5 7" xfId="18406"/>
    <cellStyle name="Note 5 5 7 2" xfId="30126"/>
    <cellStyle name="Note 5 5 7 2 2" xfId="49952"/>
    <cellStyle name="Note 5 5 7 3" xfId="40456"/>
    <cellStyle name="Note 5 5 8" xfId="19163"/>
    <cellStyle name="Note 5 5 8 2" xfId="41213"/>
    <cellStyle name="Note 5 5 9" xfId="31638"/>
    <cellStyle name="Note 5 6" xfId="12016"/>
    <cellStyle name="Note 5 6 2" xfId="23843"/>
    <cellStyle name="Note 5 6 2 2" xfId="43671"/>
    <cellStyle name="Note 5 6 3" xfId="34068"/>
    <cellStyle name="Note 5 7" xfId="11115"/>
    <cellStyle name="Note 5 7 2" xfId="22983"/>
    <cellStyle name="Note 5 7 2 2" xfId="42813"/>
    <cellStyle name="Note 5 7 3" xfId="33169"/>
    <cellStyle name="Note 5 8" xfId="11635"/>
    <cellStyle name="Note 5 8 2" xfId="23492"/>
    <cellStyle name="Note 5 8 2 2" xfId="43321"/>
    <cellStyle name="Note 5 8 3" xfId="33688"/>
    <cellStyle name="Note 5 9" xfId="11413"/>
    <cellStyle name="Note 5 9 2" xfId="23274"/>
    <cellStyle name="Note 5 9 2 2" xfId="43103"/>
    <cellStyle name="Note 5 9 3" xfId="33466"/>
    <cellStyle name="Note 6" xfId="6366"/>
    <cellStyle name="Note 6 10" xfId="13960"/>
    <cellStyle name="Note 6 10 2" xfId="25733"/>
    <cellStyle name="Note 6 10 2 2" xfId="45559"/>
    <cellStyle name="Note 6 10 3" xfId="36010"/>
    <cellStyle name="Note 6 11" xfId="14922"/>
    <cellStyle name="Note 6 11 2" xfId="26692"/>
    <cellStyle name="Note 6 11 2 2" xfId="46518"/>
    <cellStyle name="Note 6 11 3" xfId="36972"/>
    <cellStyle name="Note 6 12" xfId="15874"/>
    <cellStyle name="Note 6 12 2" xfId="27620"/>
    <cellStyle name="Note 6 12 2 2" xfId="47446"/>
    <cellStyle name="Note 6 12 3" xfId="37924"/>
    <cellStyle name="Note 6 13" xfId="30659"/>
    <cellStyle name="Note 6 2" xfId="6978"/>
    <cellStyle name="Note 6 2 10" xfId="16599"/>
    <cellStyle name="Note 6 2 10 2" xfId="28345"/>
    <cellStyle name="Note 6 2 10 2 2" xfId="48171"/>
    <cellStyle name="Note 6 2 10 3" xfId="38649"/>
    <cellStyle name="Note 6 2 11" xfId="17470"/>
    <cellStyle name="Note 6 2 11 2" xfId="29212"/>
    <cellStyle name="Note 6 2 11 2 2" xfId="49038"/>
    <cellStyle name="Note 6 2 11 3" xfId="39520"/>
    <cellStyle name="Note 6 2 12" xfId="30730"/>
    <cellStyle name="Note 6 2 2" xfId="7820"/>
    <cellStyle name="Note 6 2 2 10" xfId="10941"/>
    <cellStyle name="Note 6 2 2 10 2" xfId="22812"/>
    <cellStyle name="Note 6 2 2 10 2 2" xfId="42643"/>
    <cellStyle name="Note 6 2 2 10 3" xfId="32996"/>
    <cellStyle name="Note 6 2 2 11" xfId="31032"/>
    <cellStyle name="Note 6 2 2 2" xfId="9463"/>
    <cellStyle name="Note 6 2 2 2 2" xfId="13898"/>
    <cellStyle name="Note 6 2 2 2 2 2" xfId="25671"/>
    <cellStyle name="Note 6 2 2 2 2 2 2" xfId="45497"/>
    <cellStyle name="Note 6 2 2 2 2 3" xfId="35948"/>
    <cellStyle name="Note 6 2 2 2 3" xfId="14860"/>
    <cellStyle name="Note 6 2 2 2 3 2" xfId="26630"/>
    <cellStyle name="Note 6 2 2 2 3 2 2" xfId="46456"/>
    <cellStyle name="Note 6 2 2 2 3 3" xfId="36910"/>
    <cellStyle name="Note 6 2 2 2 4" xfId="15812"/>
    <cellStyle name="Note 6 2 2 2 4 2" xfId="27560"/>
    <cellStyle name="Note 6 2 2 2 4 2 2" xfId="47386"/>
    <cellStyle name="Note 6 2 2 2 4 3" xfId="37862"/>
    <cellStyle name="Note 6 2 2 2 5" xfId="16692"/>
    <cellStyle name="Note 6 2 2 2 5 2" xfId="28438"/>
    <cellStyle name="Note 6 2 2 2 5 2 2" xfId="48264"/>
    <cellStyle name="Note 6 2 2 2 5 3" xfId="38742"/>
    <cellStyle name="Note 6 2 2 2 6" xfId="17558"/>
    <cellStyle name="Note 6 2 2 2 6 2" xfId="29278"/>
    <cellStyle name="Note 6 2 2 2 6 2 2" xfId="49104"/>
    <cellStyle name="Note 6 2 2 2 6 3" xfId="39608"/>
    <cellStyle name="Note 6 2 2 2 7" xfId="18334"/>
    <cellStyle name="Note 6 2 2 2 7 2" xfId="30054"/>
    <cellStyle name="Note 6 2 2 2 7 2 2" xfId="49880"/>
    <cellStyle name="Note 6 2 2 2 7 3" xfId="40384"/>
    <cellStyle name="Note 6 2 2 2 8" xfId="19091"/>
    <cellStyle name="Note 6 2 2 2 8 2" xfId="41141"/>
    <cellStyle name="Note 6 2 2 2 9" xfId="31566"/>
    <cellStyle name="Note 6 2 2 3" xfId="9917"/>
    <cellStyle name="Note 6 2 2 3 2" xfId="14322"/>
    <cellStyle name="Note 6 2 2 3 2 2" xfId="26094"/>
    <cellStyle name="Note 6 2 2 3 2 2 2" xfId="45920"/>
    <cellStyle name="Note 6 2 2 3 2 3" xfId="36372"/>
    <cellStyle name="Note 6 2 2 3 3" xfId="15282"/>
    <cellStyle name="Note 6 2 2 3 3 2" xfId="27052"/>
    <cellStyle name="Note 6 2 2 3 3 2 2" xfId="46878"/>
    <cellStyle name="Note 6 2 2 3 3 3" xfId="37332"/>
    <cellStyle name="Note 6 2 2 3 4" xfId="16234"/>
    <cellStyle name="Note 6 2 2 3 4 2" xfId="27980"/>
    <cellStyle name="Note 6 2 2 3 4 2 2" xfId="47806"/>
    <cellStyle name="Note 6 2 2 3 4 3" xfId="38284"/>
    <cellStyle name="Note 6 2 2 3 5" xfId="17108"/>
    <cellStyle name="Note 6 2 2 3 5 2" xfId="28854"/>
    <cellStyle name="Note 6 2 2 3 5 2 2" xfId="48680"/>
    <cellStyle name="Note 6 2 2 3 5 3" xfId="39158"/>
    <cellStyle name="Note 6 2 2 3 6" xfId="17973"/>
    <cellStyle name="Note 6 2 2 3 6 2" xfId="29693"/>
    <cellStyle name="Note 6 2 2 3 6 2 2" xfId="49519"/>
    <cellStyle name="Note 6 2 2 3 6 3" xfId="40023"/>
    <cellStyle name="Note 6 2 2 3 7" xfId="18749"/>
    <cellStyle name="Note 6 2 2 3 7 2" xfId="30469"/>
    <cellStyle name="Note 6 2 2 3 7 2 2" xfId="50295"/>
    <cellStyle name="Note 6 2 2 3 7 3" xfId="40799"/>
    <cellStyle name="Note 6 2 2 3 8" xfId="19506"/>
    <cellStyle name="Note 6 2 2 3 8 2" xfId="41556"/>
    <cellStyle name="Note 6 2 2 3 9" xfId="31981"/>
    <cellStyle name="Note 6 2 2 4" xfId="12882"/>
    <cellStyle name="Note 6 2 2 4 2" xfId="24680"/>
    <cellStyle name="Note 6 2 2 4 2 2" xfId="44507"/>
    <cellStyle name="Note 6 2 2 4 3" xfId="34933"/>
    <cellStyle name="Note 6 2 2 5" xfId="12981"/>
    <cellStyle name="Note 6 2 2 5 2" xfId="24776"/>
    <cellStyle name="Note 6 2 2 5 2 2" xfId="44603"/>
    <cellStyle name="Note 6 2 2 5 3" xfId="35032"/>
    <cellStyle name="Note 6 2 2 6" xfId="10311"/>
    <cellStyle name="Note 6 2 2 6 2" xfId="22185"/>
    <cellStyle name="Note 6 2 2 6 2 2" xfId="42016"/>
    <cellStyle name="Note 6 2 2 6 3" xfId="32366"/>
    <cellStyle name="Note 6 2 2 7" xfId="11954"/>
    <cellStyle name="Note 6 2 2 7 2" xfId="23782"/>
    <cellStyle name="Note 6 2 2 7 2 2" xfId="43610"/>
    <cellStyle name="Note 6 2 2 7 3" xfId="34006"/>
    <cellStyle name="Note 6 2 2 8" xfId="11168"/>
    <cellStyle name="Note 6 2 2 8 2" xfId="23036"/>
    <cellStyle name="Note 6 2 2 8 2 2" xfId="42866"/>
    <cellStyle name="Note 6 2 2 8 3" xfId="33222"/>
    <cellStyle name="Note 6 2 2 9" xfId="12223"/>
    <cellStyle name="Note 6 2 2 9 2" xfId="24044"/>
    <cellStyle name="Note 6 2 2 9 2 2" xfId="43871"/>
    <cellStyle name="Note 6 2 2 9 3" xfId="34274"/>
    <cellStyle name="Note 6 2 3" xfId="8623"/>
    <cellStyle name="Note 6 2 3 2" xfId="13365"/>
    <cellStyle name="Note 6 2 3 2 2" xfId="25150"/>
    <cellStyle name="Note 6 2 3 2 2 2" xfId="44976"/>
    <cellStyle name="Note 6 2 3 2 3" xfId="35415"/>
    <cellStyle name="Note 6 2 3 3" xfId="14385"/>
    <cellStyle name="Note 6 2 3 3 2" xfId="26157"/>
    <cellStyle name="Note 6 2 3 3 2 2" xfId="45983"/>
    <cellStyle name="Note 6 2 3 3 3" xfId="36435"/>
    <cellStyle name="Note 6 2 3 4" xfId="15345"/>
    <cellStyle name="Note 6 2 3 4 2" xfId="27113"/>
    <cellStyle name="Note 6 2 3 4 2 2" xfId="46939"/>
    <cellStyle name="Note 6 2 3 4 3" xfId="37395"/>
    <cellStyle name="Note 6 2 3 5" xfId="16294"/>
    <cellStyle name="Note 6 2 3 5 2" xfId="28040"/>
    <cellStyle name="Note 6 2 3 5 2 2" xfId="47866"/>
    <cellStyle name="Note 6 2 3 5 3" xfId="38344"/>
    <cellStyle name="Note 6 2 3 6" xfId="17167"/>
    <cellStyle name="Note 6 2 3 6 2" xfId="28913"/>
    <cellStyle name="Note 6 2 3 6 2 2" xfId="48739"/>
    <cellStyle name="Note 6 2 3 6 3" xfId="39217"/>
    <cellStyle name="Note 6 2 3 7" xfId="18032"/>
    <cellStyle name="Note 6 2 3 7 2" xfId="29752"/>
    <cellStyle name="Note 6 2 3 7 2 2" xfId="49578"/>
    <cellStyle name="Note 6 2 3 7 3" xfId="40082"/>
    <cellStyle name="Note 6 2 3 8" xfId="18808"/>
    <cellStyle name="Note 6 2 3 8 2" xfId="40858"/>
    <cellStyle name="Note 6 2 3 9" xfId="31264"/>
    <cellStyle name="Note 6 2 4" xfId="9634"/>
    <cellStyle name="Note 6 2 4 2" xfId="14039"/>
    <cellStyle name="Note 6 2 4 2 2" xfId="25811"/>
    <cellStyle name="Note 6 2 4 2 2 2" xfId="45637"/>
    <cellStyle name="Note 6 2 4 2 3" xfId="36089"/>
    <cellStyle name="Note 6 2 4 3" xfId="14999"/>
    <cellStyle name="Note 6 2 4 3 2" xfId="26769"/>
    <cellStyle name="Note 6 2 4 3 2 2" xfId="46595"/>
    <cellStyle name="Note 6 2 4 3 3" xfId="37049"/>
    <cellStyle name="Note 6 2 4 4" xfId="15951"/>
    <cellStyle name="Note 6 2 4 4 2" xfId="27697"/>
    <cellStyle name="Note 6 2 4 4 2 2" xfId="47523"/>
    <cellStyle name="Note 6 2 4 4 3" xfId="38001"/>
    <cellStyle name="Note 6 2 4 5" xfId="16825"/>
    <cellStyle name="Note 6 2 4 5 2" xfId="28571"/>
    <cellStyle name="Note 6 2 4 5 2 2" xfId="48397"/>
    <cellStyle name="Note 6 2 4 5 3" xfId="38875"/>
    <cellStyle name="Note 6 2 4 6" xfId="17690"/>
    <cellStyle name="Note 6 2 4 6 2" xfId="29410"/>
    <cellStyle name="Note 6 2 4 6 2 2" xfId="49236"/>
    <cellStyle name="Note 6 2 4 6 3" xfId="39740"/>
    <cellStyle name="Note 6 2 4 7" xfId="18466"/>
    <cellStyle name="Note 6 2 4 7 2" xfId="30186"/>
    <cellStyle name="Note 6 2 4 7 2 2" xfId="50012"/>
    <cellStyle name="Note 6 2 4 7 3" xfId="40516"/>
    <cellStyle name="Note 6 2 4 8" xfId="19223"/>
    <cellStyle name="Note 6 2 4 8 2" xfId="41273"/>
    <cellStyle name="Note 6 2 4 9" xfId="31698"/>
    <cellStyle name="Note 6 2 5" xfId="12336"/>
    <cellStyle name="Note 6 2 5 2" xfId="24152"/>
    <cellStyle name="Note 6 2 5 2 2" xfId="43979"/>
    <cellStyle name="Note 6 2 5 3" xfId="34387"/>
    <cellStyle name="Note 6 2 6" xfId="10847"/>
    <cellStyle name="Note 6 2 6 2" xfId="22718"/>
    <cellStyle name="Note 6 2 6 2 2" xfId="42549"/>
    <cellStyle name="Note 6 2 6 3" xfId="32902"/>
    <cellStyle name="Note 6 2 7" xfId="13769"/>
    <cellStyle name="Note 6 2 7 2" xfId="25544"/>
    <cellStyle name="Note 6 2 7 2 2" xfId="45370"/>
    <cellStyle name="Note 6 2 7 3" xfId="35819"/>
    <cellStyle name="Note 6 2 8" xfId="14747"/>
    <cellStyle name="Note 6 2 8 2" xfId="26517"/>
    <cellStyle name="Note 6 2 8 2 2" xfId="46343"/>
    <cellStyle name="Note 6 2 8 3" xfId="36797"/>
    <cellStyle name="Note 6 2 9" xfId="15700"/>
    <cellStyle name="Note 6 2 9 2" xfId="27454"/>
    <cellStyle name="Note 6 2 9 2 2" xfId="47280"/>
    <cellStyle name="Note 6 2 9 3" xfId="37750"/>
    <cellStyle name="Note 6 3" xfId="7297"/>
    <cellStyle name="Note 6 3 10" xfId="13041"/>
    <cellStyle name="Note 6 3 10 2" xfId="24834"/>
    <cellStyle name="Note 6 3 10 2 2" xfId="44660"/>
    <cellStyle name="Note 6 3 10 3" xfId="35091"/>
    <cellStyle name="Note 6 3 11" xfId="30912"/>
    <cellStyle name="Note 6 3 2" xfId="8940"/>
    <cellStyle name="Note 6 3 2 2" xfId="13601"/>
    <cellStyle name="Note 6 3 2 2 2" xfId="25383"/>
    <cellStyle name="Note 6 3 2 2 2 2" xfId="45209"/>
    <cellStyle name="Note 6 3 2 2 3" xfId="35651"/>
    <cellStyle name="Note 6 3 2 3" xfId="14607"/>
    <cellStyle name="Note 6 3 2 3 2" xfId="26378"/>
    <cellStyle name="Note 6 3 2 3 2 2" xfId="46204"/>
    <cellStyle name="Note 6 3 2 3 3" xfId="36657"/>
    <cellStyle name="Note 6 3 2 4" xfId="15565"/>
    <cellStyle name="Note 6 3 2 4 2" xfId="27326"/>
    <cellStyle name="Note 6 3 2 4 2 2" xfId="47152"/>
    <cellStyle name="Note 6 3 2 4 3" xfId="37615"/>
    <cellStyle name="Note 6 3 2 5" xfId="16492"/>
    <cellStyle name="Note 6 3 2 5 2" xfId="28238"/>
    <cellStyle name="Note 6 3 2 5 2 2" xfId="48064"/>
    <cellStyle name="Note 6 3 2 5 3" xfId="38542"/>
    <cellStyle name="Note 6 3 2 6" xfId="17363"/>
    <cellStyle name="Note 6 3 2 6 2" xfId="29106"/>
    <cellStyle name="Note 6 3 2 6 2 2" xfId="48932"/>
    <cellStyle name="Note 6 3 2 6 3" xfId="39413"/>
    <cellStyle name="Note 6 3 2 7" xfId="18210"/>
    <cellStyle name="Note 6 3 2 7 2" xfId="29930"/>
    <cellStyle name="Note 6 3 2 7 2 2" xfId="49756"/>
    <cellStyle name="Note 6 3 2 7 3" xfId="40260"/>
    <cellStyle name="Note 6 3 2 8" xfId="18977"/>
    <cellStyle name="Note 6 3 2 8 2" xfId="41027"/>
    <cellStyle name="Note 6 3 2 9" xfId="31446"/>
    <cellStyle name="Note 6 3 3" xfId="9803"/>
    <cellStyle name="Note 6 3 3 2" xfId="14208"/>
    <cellStyle name="Note 6 3 3 2 2" xfId="25980"/>
    <cellStyle name="Note 6 3 3 2 2 2" xfId="45806"/>
    <cellStyle name="Note 6 3 3 2 3" xfId="36258"/>
    <cellStyle name="Note 6 3 3 3" xfId="15168"/>
    <cellStyle name="Note 6 3 3 3 2" xfId="26938"/>
    <cellStyle name="Note 6 3 3 3 2 2" xfId="46764"/>
    <cellStyle name="Note 6 3 3 3 3" xfId="37218"/>
    <cellStyle name="Note 6 3 3 4" xfId="16120"/>
    <cellStyle name="Note 6 3 3 4 2" xfId="27866"/>
    <cellStyle name="Note 6 3 3 4 2 2" xfId="47692"/>
    <cellStyle name="Note 6 3 3 4 3" xfId="38170"/>
    <cellStyle name="Note 6 3 3 5" xfId="16994"/>
    <cellStyle name="Note 6 3 3 5 2" xfId="28740"/>
    <cellStyle name="Note 6 3 3 5 2 2" xfId="48566"/>
    <cellStyle name="Note 6 3 3 5 3" xfId="39044"/>
    <cellStyle name="Note 6 3 3 6" xfId="17859"/>
    <cellStyle name="Note 6 3 3 6 2" xfId="29579"/>
    <cellStyle name="Note 6 3 3 6 2 2" xfId="49405"/>
    <cellStyle name="Note 6 3 3 6 3" xfId="39909"/>
    <cellStyle name="Note 6 3 3 7" xfId="18635"/>
    <cellStyle name="Note 6 3 3 7 2" xfId="30355"/>
    <cellStyle name="Note 6 3 3 7 2 2" xfId="50181"/>
    <cellStyle name="Note 6 3 3 7 3" xfId="40685"/>
    <cellStyle name="Note 6 3 3 8" xfId="19392"/>
    <cellStyle name="Note 6 3 3 8 2" xfId="41442"/>
    <cellStyle name="Note 6 3 3 9" xfId="31867"/>
    <cellStyle name="Note 6 3 4" xfId="12571"/>
    <cellStyle name="Note 6 3 4 2" xfId="24385"/>
    <cellStyle name="Note 6 3 4 2 2" xfId="44212"/>
    <cellStyle name="Note 6 3 4 3" xfId="34622"/>
    <cellStyle name="Note 6 3 5" xfId="10625"/>
    <cellStyle name="Note 6 3 5 2" xfId="22496"/>
    <cellStyle name="Note 6 3 5 2 2" xfId="42327"/>
    <cellStyle name="Note 6 3 5 3" xfId="32680"/>
    <cellStyle name="Note 6 3 6" xfId="13200"/>
    <cellStyle name="Note 6 3 6 2" xfId="24991"/>
    <cellStyle name="Note 6 3 6 2 2" xfId="44817"/>
    <cellStyle name="Note 6 3 6 3" xfId="35250"/>
    <cellStyle name="Note 6 3 7" xfId="10120"/>
    <cellStyle name="Note 6 3 7 2" xfId="21995"/>
    <cellStyle name="Note 6 3 7 2 2" xfId="41827"/>
    <cellStyle name="Note 6 3 7 3" xfId="32176"/>
    <cellStyle name="Note 6 3 8" xfId="11991"/>
    <cellStyle name="Note 6 3 8 2" xfId="23818"/>
    <cellStyle name="Note 6 3 8 2 2" xfId="43646"/>
    <cellStyle name="Note 6 3 8 3" xfId="34043"/>
    <cellStyle name="Note 6 3 9" xfId="11137"/>
    <cellStyle name="Note 6 3 9 2" xfId="23005"/>
    <cellStyle name="Note 6 3 9 2 2" xfId="42835"/>
    <cellStyle name="Note 6 3 9 3" xfId="33191"/>
    <cellStyle name="Note 6 4" xfId="8141"/>
    <cellStyle name="Note 6 4 2" xfId="13112"/>
    <cellStyle name="Note 6 4 2 2" xfId="24905"/>
    <cellStyle name="Note 6 4 2 2 2" xfId="44731"/>
    <cellStyle name="Note 6 4 2 3" xfId="35162"/>
    <cellStyle name="Note 6 4 3" xfId="10196"/>
    <cellStyle name="Note 6 4 3 2" xfId="22070"/>
    <cellStyle name="Note 6 4 3 2 2" xfId="41902"/>
    <cellStyle name="Note 6 4 3 3" xfId="32252"/>
    <cellStyle name="Note 6 4 4" xfId="13865"/>
    <cellStyle name="Note 6 4 4 2" xfId="25639"/>
    <cellStyle name="Note 6 4 4 2 2" xfId="45465"/>
    <cellStyle name="Note 6 4 4 3" xfId="35915"/>
    <cellStyle name="Note 6 4 5" xfId="14829"/>
    <cellStyle name="Note 6 4 5 2" xfId="26599"/>
    <cellStyle name="Note 6 4 5 2 2" xfId="46425"/>
    <cellStyle name="Note 6 4 5 3" xfId="36879"/>
    <cellStyle name="Note 6 4 6" xfId="15781"/>
    <cellStyle name="Note 6 4 6 2" xfId="27531"/>
    <cellStyle name="Note 6 4 6 2 2" xfId="47357"/>
    <cellStyle name="Note 6 4 6 3" xfId="37831"/>
    <cellStyle name="Note 6 4 7" xfId="16663"/>
    <cellStyle name="Note 6 4 7 2" xfId="28409"/>
    <cellStyle name="Note 6 4 7 2 2" xfId="48235"/>
    <cellStyle name="Note 6 4 7 3" xfId="38713"/>
    <cellStyle name="Note 6 4 8" xfId="17531"/>
    <cellStyle name="Note 6 4 8 2" xfId="39581"/>
    <cellStyle name="Note 6 4 9" xfId="31199"/>
    <cellStyle name="Note 6 5" xfId="9575"/>
    <cellStyle name="Note 6 5 2" xfId="13980"/>
    <cellStyle name="Note 6 5 2 2" xfId="25752"/>
    <cellStyle name="Note 6 5 2 2 2" xfId="45578"/>
    <cellStyle name="Note 6 5 2 3" xfId="36030"/>
    <cellStyle name="Note 6 5 3" xfId="14940"/>
    <cellStyle name="Note 6 5 3 2" xfId="26710"/>
    <cellStyle name="Note 6 5 3 2 2" xfId="46536"/>
    <cellStyle name="Note 6 5 3 3" xfId="36990"/>
    <cellStyle name="Note 6 5 4" xfId="15892"/>
    <cellStyle name="Note 6 5 4 2" xfId="27638"/>
    <cellStyle name="Note 6 5 4 2 2" xfId="47464"/>
    <cellStyle name="Note 6 5 4 3" xfId="37942"/>
    <cellStyle name="Note 6 5 5" xfId="16766"/>
    <cellStyle name="Note 6 5 5 2" xfId="28512"/>
    <cellStyle name="Note 6 5 5 2 2" xfId="48338"/>
    <cellStyle name="Note 6 5 5 3" xfId="38816"/>
    <cellStyle name="Note 6 5 6" xfId="17631"/>
    <cellStyle name="Note 6 5 6 2" xfId="29351"/>
    <cellStyle name="Note 6 5 6 2 2" xfId="49177"/>
    <cellStyle name="Note 6 5 6 3" xfId="39681"/>
    <cellStyle name="Note 6 5 7" xfId="18407"/>
    <cellStyle name="Note 6 5 7 2" xfId="30127"/>
    <cellStyle name="Note 6 5 7 2 2" xfId="49953"/>
    <cellStyle name="Note 6 5 7 3" xfId="40457"/>
    <cellStyle name="Note 6 5 8" xfId="19164"/>
    <cellStyle name="Note 6 5 8 2" xfId="41214"/>
    <cellStyle name="Note 6 5 9" xfId="31639"/>
    <cellStyle name="Note 6 6" xfId="12017"/>
    <cellStyle name="Note 6 6 2" xfId="23844"/>
    <cellStyle name="Note 6 6 2 2" xfId="43672"/>
    <cellStyle name="Note 6 6 3" xfId="34069"/>
    <cellStyle name="Note 6 7" xfId="11114"/>
    <cellStyle name="Note 6 7 2" xfId="22982"/>
    <cellStyle name="Note 6 7 2 2" xfId="42812"/>
    <cellStyle name="Note 6 7 3" xfId="33168"/>
    <cellStyle name="Note 6 8" xfId="11636"/>
    <cellStyle name="Note 6 8 2" xfId="23493"/>
    <cellStyle name="Note 6 8 2 2" xfId="43322"/>
    <cellStyle name="Note 6 8 3" xfId="33689"/>
    <cellStyle name="Note 6 9" xfId="11412"/>
    <cellStyle name="Note 6 9 2" xfId="23273"/>
    <cellStyle name="Note 6 9 2 2" xfId="43102"/>
    <cellStyle name="Note 6 9 3" xfId="33465"/>
    <cellStyle name="Note 7" xfId="6367"/>
    <cellStyle name="Note 7 10" xfId="13483"/>
    <cellStyle name="Note 7 10 2" xfId="25266"/>
    <cellStyle name="Note 7 10 2 2" xfId="45092"/>
    <cellStyle name="Note 7 10 3" xfId="35533"/>
    <cellStyle name="Note 7 11" xfId="14499"/>
    <cellStyle name="Note 7 11 2" xfId="26271"/>
    <cellStyle name="Note 7 11 2 2" xfId="46097"/>
    <cellStyle name="Note 7 11 3" xfId="36549"/>
    <cellStyle name="Note 7 12" xfId="15459"/>
    <cellStyle name="Note 7 12 2" xfId="27227"/>
    <cellStyle name="Note 7 12 2 2" xfId="47053"/>
    <cellStyle name="Note 7 12 3" xfId="37509"/>
    <cellStyle name="Note 7 13" xfId="30660"/>
    <cellStyle name="Note 7 2" xfId="7089"/>
    <cellStyle name="Note 7 2 10" xfId="11282"/>
    <cellStyle name="Note 7 2 10 2" xfId="23150"/>
    <cellStyle name="Note 7 2 10 2 2" xfId="42980"/>
    <cellStyle name="Note 7 2 10 3" xfId="33336"/>
    <cellStyle name="Note 7 2 11" xfId="13031"/>
    <cellStyle name="Note 7 2 11 2" xfId="24824"/>
    <cellStyle name="Note 7 2 11 2 2" xfId="44650"/>
    <cellStyle name="Note 7 2 11 3" xfId="35081"/>
    <cellStyle name="Note 7 2 12" xfId="30841"/>
    <cellStyle name="Note 7 2 2" xfId="7821"/>
    <cellStyle name="Note 7 2 2 10" xfId="18170"/>
    <cellStyle name="Note 7 2 2 10 2" xfId="29890"/>
    <cellStyle name="Note 7 2 2 10 2 2" xfId="49716"/>
    <cellStyle name="Note 7 2 2 10 3" xfId="40220"/>
    <cellStyle name="Note 7 2 2 11" xfId="31033"/>
    <cellStyle name="Note 7 2 2 2" xfId="9464"/>
    <cellStyle name="Note 7 2 2 2 2" xfId="13899"/>
    <cellStyle name="Note 7 2 2 2 2 2" xfId="25672"/>
    <cellStyle name="Note 7 2 2 2 2 2 2" xfId="45498"/>
    <cellStyle name="Note 7 2 2 2 2 3" xfId="35949"/>
    <cellStyle name="Note 7 2 2 2 3" xfId="14861"/>
    <cellStyle name="Note 7 2 2 2 3 2" xfId="26631"/>
    <cellStyle name="Note 7 2 2 2 3 2 2" xfId="46457"/>
    <cellStyle name="Note 7 2 2 2 3 3" xfId="36911"/>
    <cellStyle name="Note 7 2 2 2 4" xfId="15813"/>
    <cellStyle name="Note 7 2 2 2 4 2" xfId="27561"/>
    <cellStyle name="Note 7 2 2 2 4 2 2" xfId="47387"/>
    <cellStyle name="Note 7 2 2 2 4 3" xfId="37863"/>
    <cellStyle name="Note 7 2 2 2 5" xfId="16693"/>
    <cellStyle name="Note 7 2 2 2 5 2" xfId="28439"/>
    <cellStyle name="Note 7 2 2 2 5 2 2" xfId="48265"/>
    <cellStyle name="Note 7 2 2 2 5 3" xfId="38743"/>
    <cellStyle name="Note 7 2 2 2 6" xfId="17559"/>
    <cellStyle name="Note 7 2 2 2 6 2" xfId="29279"/>
    <cellStyle name="Note 7 2 2 2 6 2 2" xfId="49105"/>
    <cellStyle name="Note 7 2 2 2 6 3" xfId="39609"/>
    <cellStyle name="Note 7 2 2 2 7" xfId="18335"/>
    <cellStyle name="Note 7 2 2 2 7 2" xfId="30055"/>
    <cellStyle name="Note 7 2 2 2 7 2 2" xfId="49881"/>
    <cellStyle name="Note 7 2 2 2 7 3" xfId="40385"/>
    <cellStyle name="Note 7 2 2 2 8" xfId="19092"/>
    <cellStyle name="Note 7 2 2 2 8 2" xfId="41142"/>
    <cellStyle name="Note 7 2 2 2 9" xfId="31567"/>
    <cellStyle name="Note 7 2 2 3" xfId="9918"/>
    <cellStyle name="Note 7 2 2 3 2" xfId="14323"/>
    <cellStyle name="Note 7 2 2 3 2 2" xfId="26095"/>
    <cellStyle name="Note 7 2 2 3 2 2 2" xfId="45921"/>
    <cellStyle name="Note 7 2 2 3 2 3" xfId="36373"/>
    <cellStyle name="Note 7 2 2 3 3" xfId="15283"/>
    <cellStyle name="Note 7 2 2 3 3 2" xfId="27053"/>
    <cellStyle name="Note 7 2 2 3 3 2 2" xfId="46879"/>
    <cellStyle name="Note 7 2 2 3 3 3" xfId="37333"/>
    <cellStyle name="Note 7 2 2 3 4" xfId="16235"/>
    <cellStyle name="Note 7 2 2 3 4 2" xfId="27981"/>
    <cellStyle name="Note 7 2 2 3 4 2 2" xfId="47807"/>
    <cellStyle name="Note 7 2 2 3 4 3" xfId="38285"/>
    <cellStyle name="Note 7 2 2 3 5" xfId="17109"/>
    <cellStyle name="Note 7 2 2 3 5 2" xfId="28855"/>
    <cellStyle name="Note 7 2 2 3 5 2 2" xfId="48681"/>
    <cellStyle name="Note 7 2 2 3 5 3" xfId="39159"/>
    <cellStyle name="Note 7 2 2 3 6" xfId="17974"/>
    <cellStyle name="Note 7 2 2 3 6 2" xfId="29694"/>
    <cellStyle name="Note 7 2 2 3 6 2 2" xfId="49520"/>
    <cellStyle name="Note 7 2 2 3 6 3" xfId="40024"/>
    <cellStyle name="Note 7 2 2 3 7" xfId="18750"/>
    <cellStyle name="Note 7 2 2 3 7 2" xfId="30470"/>
    <cellStyle name="Note 7 2 2 3 7 2 2" xfId="50296"/>
    <cellStyle name="Note 7 2 2 3 7 3" xfId="40800"/>
    <cellStyle name="Note 7 2 2 3 8" xfId="19507"/>
    <cellStyle name="Note 7 2 2 3 8 2" xfId="41557"/>
    <cellStyle name="Note 7 2 2 3 9" xfId="31982"/>
    <cellStyle name="Note 7 2 2 4" xfId="12883"/>
    <cellStyle name="Note 7 2 2 4 2" xfId="24681"/>
    <cellStyle name="Note 7 2 2 4 2 2" xfId="44508"/>
    <cellStyle name="Note 7 2 2 4 3" xfId="34934"/>
    <cellStyle name="Note 7 2 2 5" xfId="13516"/>
    <cellStyle name="Note 7 2 2 5 2" xfId="25298"/>
    <cellStyle name="Note 7 2 2 5 2 2" xfId="45124"/>
    <cellStyle name="Note 7 2 2 5 3" xfId="35566"/>
    <cellStyle name="Note 7 2 2 6" xfId="14530"/>
    <cellStyle name="Note 7 2 2 6 2" xfId="26301"/>
    <cellStyle name="Note 7 2 2 6 2 2" xfId="46127"/>
    <cellStyle name="Note 7 2 2 6 3" xfId="36580"/>
    <cellStyle name="Note 7 2 2 7" xfId="15488"/>
    <cellStyle name="Note 7 2 2 7 2" xfId="27256"/>
    <cellStyle name="Note 7 2 2 7 2 2" xfId="47082"/>
    <cellStyle name="Note 7 2 2 7 3" xfId="37538"/>
    <cellStyle name="Note 7 2 2 8" xfId="16432"/>
    <cellStyle name="Note 7 2 2 8 2" xfId="28178"/>
    <cellStyle name="Note 7 2 2 8 2 2" xfId="48004"/>
    <cellStyle name="Note 7 2 2 8 3" xfId="38482"/>
    <cellStyle name="Note 7 2 2 9" xfId="17305"/>
    <cellStyle name="Note 7 2 2 9 2" xfId="29051"/>
    <cellStyle name="Note 7 2 2 9 2 2" xfId="48877"/>
    <cellStyle name="Note 7 2 2 9 3" xfId="39355"/>
    <cellStyle name="Note 7 2 3" xfId="8734"/>
    <cellStyle name="Note 7 2 3 2" xfId="13476"/>
    <cellStyle name="Note 7 2 3 2 2" xfId="25261"/>
    <cellStyle name="Note 7 2 3 2 2 2" xfId="45087"/>
    <cellStyle name="Note 7 2 3 2 3" xfId="35526"/>
    <cellStyle name="Note 7 2 3 3" xfId="14496"/>
    <cellStyle name="Note 7 2 3 3 2" xfId="26268"/>
    <cellStyle name="Note 7 2 3 3 2 2" xfId="46094"/>
    <cellStyle name="Note 7 2 3 3 3" xfId="36546"/>
    <cellStyle name="Note 7 2 3 4" xfId="15456"/>
    <cellStyle name="Note 7 2 3 4 2" xfId="27224"/>
    <cellStyle name="Note 7 2 3 4 2 2" xfId="47050"/>
    <cellStyle name="Note 7 2 3 4 3" xfId="37506"/>
    <cellStyle name="Note 7 2 3 5" xfId="16405"/>
    <cellStyle name="Note 7 2 3 5 2" xfId="28151"/>
    <cellStyle name="Note 7 2 3 5 2 2" xfId="47977"/>
    <cellStyle name="Note 7 2 3 5 3" xfId="38455"/>
    <cellStyle name="Note 7 2 3 6" xfId="17278"/>
    <cellStyle name="Note 7 2 3 6 2" xfId="29024"/>
    <cellStyle name="Note 7 2 3 6 2 2" xfId="48850"/>
    <cellStyle name="Note 7 2 3 6 3" xfId="39328"/>
    <cellStyle name="Note 7 2 3 7" xfId="18143"/>
    <cellStyle name="Note 7 2 3 7 2" xfId="29863"/>
    <cellStyle name="Note 7 2 3 7 2 2" xfId="49689"/>
    <cellStyle name="Note 7 2 3 7 3" xfId="40193"/>
    <cellStyle name="Note 7 2 3 8" xfId="18919"/>
    <cellStyle name="Note 7 2 3 8 2" xfId="40969"/>
    <cellStyle name="Note 7 2 3 9" xfId="31375"/>
    <cellStyle name="Note 7 2 4" xfId="9745"/>
    <cellStyle name="Note 7 2 4 2" xfId="14150"/>
    <cellStyle name="Note 7 2 4 2 2" xfId="25922"/>
    <cellStyle name="Note 7 2 4 2 2 2" xfId="45748"/>
    <cellStyle name="Note 7 2 4 2 3" xfId="36200"/>
    <cellStyle name="Note 7 2 4 3" xfId="15110"/>
    <cellStyle name="Note 7 2 4 3 2" xfId="26880"/>
    <cellStyle name="Note 7 2 4 3 2 2" xfId="46706"/>
    <cellStyle name="Note 7 2 4 3 3" xfId="37160"/>
    <cellStyle name="Note 7 2 4 4" xfId="16062"/>
    <cellStyle name="Note 7 2 4 4 2" xfId="27808"/>
    <cellStyle name="Note 7 2 4 4 2 2" xfId="47634"/>
    <cellStyle name="Note 7 2 4 4 3" xfId="38112"/>
    <cellStyle name="Note 7 2 4 5" xfId="16936"/>
    <cellStyle name="Note 7 2 4 5 2" xfId="28682"/>
    <cellStyle name="Note 7 2 4 5 2 2" xfId="48508"/>
    <cellStyle name="Note 7 2 4 5 3" xfId="38986"/>
    <cellStyle name="Note 7 2 4 6" xfId="17801"/>
    <cellStyle name="Note 7 2 4 6 2" xfId="29521"/>
    <cellStyle name="Note 7 2 4 6 2 2" xfId="49347"/>
    <cellStyle name="Note 7 2 4 6 3" xfId="39851"/>
    <cellStyle name="Note 7 2 4 7" xfId="18577"/>
    <cellStyle name="Note 7 2 4 7 2" xfId="30297"/>
    <cellStyle name="Note 7 2 4 7 2 2" xfId="50123"/>
    <cellStyle name="Note 7 2 4 7 3" xfId="40627"/>
    <cellStyle name="Note 7 2 4 8" xfId="19334"/>
    <cellStyle name="Note 7 2 4 8 2" xfId="41384"/>
    <cellStyle name="Note 7 2 4 9" xfId="31809"/>
    <cellStyle name="Note 7 2 5" xfId="12447"/>
    <cellStyle name="Note 7 2 5 2" xfId="24263"/>
    <cellStyle name="Note 7 2 5 2 2" xfId="44090"/>
    <cellStyle name="Note 7 2 5 3" xfId="34498"/>
    <cellStyle name="Note 7 2 6" xfId="10736"/>
    <cellStyle name="Note 7 2 6 2" xfId="22607"/>
    <cellStyle name="Note 7 2 6 2 2" xfId="42438"/>
    <cellStyle name="Note 7 2 6 3" xfId="32791"/>
    <cellStyle name="Note 7 2 7" xfId="12249"/>
    <cellStyle name="Note 7 2 7 2" xfId="24069"/>
    <cellStyle name="Note 7 2 7 2 2" xfId="43896"/>
    <cellStyle name="Note 7 2 7 3" xfId="34300"/>
    <cellStyle name="Note 7 2 8" xfId="10919"/>
    <cellStyle name="Note 7 2 8 2" xfId="22790"/>
    <cellStyle name="Note 7 2 8 2 2" xfId="42621"/>
    <cellStyle name="Note 7 2 8 3" xfId="32974"/>
    <cellStyle name="Note 7 2 9" xfId="11813"/>
    <cellStyle name="Note 7 2 9 2" xfId="23656"/>
    <cellStyle name="Note 7 2 9 2 2" xfId="43484"/>
    <cellStyle name="Note 7 2 9 3" xfId="33865"/>
    <cellStyle name="Note 7 3" xfId="7298"/>
    <cellStyle name="Note 7 3 10" xfId="13739"/>
    <cellStyle name="Note 7 3 10 2" xfId="25516"/>
    <cellStyle name="Note 7 3 10 2 2" xfId="45342"/>
    <cellStyle name="Note 7 3 10 3" xfId="35789"/>
    <cellStyle name="Note 7 3 11" xfId="30913"/>
    <cellStyle name="Note 7 3 2" xfId="8941"/>
    <cellStyle name="Note 7 3 2 2" xfId="13602"/>
    <cellStyle name="Note 7 3 2 2 2" xfId="25384"/>
    <cellStyle name="Note 7 3 2 2 2 2" xfId="45210"/>
    <cellStyle name="Note 7 3 2 2 3" xfId="35652"/>
    <cellStyle name="Note 7 3 2 3" xfId="14608"/>
    <cellStyle name="Note 7 3 2 3 2" xfId="26379"/>
    <cellStyle name="Note 7 3 2 3 2 2" xfId="46205"/>
    <cellStyle name="Note 7 3 2 3 3" xfId="36658"/>
    <cellStyle name="Note 7 3 2 4" xfId="15566"/>
    <cellStyle name="Note 7 3 2 4 2" xfId="27327"/>
    <cellStyle name="Note 7 3 2 4 2 2" xfId="47153"/>
    <cellStyle name="Note 7 3 2 4 3" xfId="37616"/>
    <cellStyle name="Note 7 3 2 5" xfId="16493"/>
    <cellStyle name="Note 7 3 2 5 2" xfId="28239"/>
    <cellStyle name="Note 7 3 2 5 2 2" xfId="48065"/>
    <cellStyle name="Note 7 3 2 5 3" xfId="38543"/>
    <cellStyle name="Note 7 3 2 6" xfId="17364"/>
    <cellStyle name="Note 7 3 2 6 2" xfId="29107"/>
    <cellStyle name="Note 7 3 2 6 2 2" xfId="48933"/>
    <cellStyle name="Note 7 3 2 6 3" xfId="39414"/>
    <cellStyle name="Note 7 3 2 7" xfId="18211"/>
    <cellStyle name="Note 7 3 2 7 2" xfId="29931"/>
    <cellStyle name="Note 7 3 2 7 2 2" xfId="49757"/>
    <cellStyle name="Note 7 3 2 7 3" xfId="40261"/>
    <cellStyle name="Note 7 3 2 8" xfId="18978"/>
    <cellStyle name="Note 7 3 2 8 2" xfId="41028"/>
    <cellStyle name="Note 7 3 2 9" xfId="31447"/>
    <cellStyle name="Note 7 3 3" xfId="9804"/>
    <cellStyle name="Note 7 3 3 2" xfId="14209"/>
    <cellStyle name="Note 7 3 3 2 2" xfId="25981"/>
    <cellStyle name="Note 7 3 3 2 2 2" xfId="45807"/>
    <cellStyle name="Note 7 3 3 2 3" xfId="36259"/>
    <cellStyle name="Note 7 3 3 3" xfId="15169"/>
    <cellStyle name="Note 7 3 3 3 2" xfId="26939"/>
    <cellStyle name="Note 7 3 3 3 2 2" xfId="46765"/>
    <cellStyle name="Note 7 3 3 3 3" xfId="37219"/>
    <cellStyle name="Note 7 3 3 4" xfId="16121"/>
    <cellStyle name="Note 7 3 3 4 2" xfId="27867"/>
    <cellStyle name="Note 7 3 3 4 2 2" xfId="47693"/>
    <cellStyle name="Note 7 3 3 4 3" xfId="38171"/>
    <cellStyle name="Note 7 3 3 5" xfId="16995"/>
    <cellStyle name="Note 7 3 3 5 2" xfId="28741"/>
    <cellStyle name="Note 7 3 3 5 2 2" xfId="48567"/>
    <cellStyle name="Note 7 3 3 5 3" xfId="39045"/>
    <cellStyle name="Note 7 3 3 6" xfId="17860"/>
    <cellStyle name="Note 7 3 3 6 2" xfId="29580"/>
    <cellStyle name="Note 7 3 3 6 2 2" xfId="49406"/>
    <cellStyle name="Note 7 3 3 6 3" xfId="39910"/>
    <cellStyle name="Note 7 3 3 7" xfId="18636"/>
    <cellStyle name="Note 7 3 3 7 2" xfId="30356"/>
    <cellStyle name="Note 7 3 3 7 2 2" xfId="50182"/>
    <cellStyle name="Note 7 3 3 7 3" xfId="40686"/>
    <cellStyle name="Note 7 3 3 8" xfId="19393"/>
    <cellStyle name="Note 7 3 3 8 2" xfId="41443"/>
    <cellStyle name="Note 7 3 3 9" xfId="31868"/>
    <cellStyle name="Note 7 3 4" xfId="12572"/>
    <cellStyle name="Note 7 3 4 2" xfId="24386"/>
    <cellStyle name="Note 7 3 4 2 2" xfId="44213"/>
    <cellStyle name="Note 7 3 4 3" xfId="34623"/>
    <cellStyle name="Note 7 3 5" xfId="10624"/>
    <cellStyle name="Note 7 3 5 2" xfId="22495"/>
    <cellStyle name="Note 7 3 5 2 2" xfId="42326"/>
    <cellStyle name="Note 7 3 5 3" xfId="32679"/>
    <cellStyle name="Note 7 3 6" xfId="12536"/>
    <cellStyle name="Note 7 3 6 2" xfId="24351"/>
    <cellStyle name="Note 7 3 6 2 2" xfId="44178"/>
    <cellStyle name="Note 7 3 6 3" xfId="34587"/>
    <cellStyle name="Note 7 3 7" xfId="10657"/>
    <cellStyle name="Note 7 3 7 2" xfId="22528"/>
    <cellStyle name="Note 7 3 7 2 2" xfId="42359"/>
    <cellStyle name="Note 7 3 7 3" xfId="32712"/>
    <cellStyle name="Note 7 3 8" xfId="11853"/>
    <cellStyle name="Note 7 3 8 2" xfId="23692"/>
    <cellStyle name="Note 7 3 8 2 2" xfId="43520"/>
    <cellStyle name="Note 7 3 8 3" xfId="33905"/>
    <cellStyle name="Note 7 3 9" xfId="11250"/>
    <cellStyle name="Note 7 3 9 2" xfId="23118"/>
    <cellStyle name="Note 7 3 9 2 2" xfId="42948"/>
    <cellStyle name="Note 7 3 9 3" xfId="33304"/>
    <cellStyle name="Note 7 4" xfId="8142"/>
    <cellStyle name="Note 7 4 2" xfId="13113"/>
    <cellStyle name="Note 7 4 2 2" xfId="24906"/>
    <cellStyle name="Note 7 4 2 2 2" xfId="44732"/>
    <cellStyle name="Note 7 4 2 3" xfId="35163"/>
    <cellStyle name="Note 7 4 3" xfId="10195"/>
    <cellStyle name="Note 7 4 3 2" xfId="22069"/>
    <cellStyle name="Note 7 4 3 2 2" xfId="41901"/>
    <cellStyle name="Note 7 4 3 3" xfId="32251"/>
    <cellStyle name="Note 7 4 4" xfId="13340"/>
    <cellStyle name="Note 7 4 4 2" xfId="25126"/>
    <cellStyle name="Note 7 4 4 2 2" xfId="44952"/>
    <cellStyle name="Note 7 4 4 3" xfId="35390"/>
    <cellStyle name="Note 7 4 5" xfId="10016"/>
    <cellStyle name="Note 7 4 5 2" xfId="21891"/>
    <cellStyle name="Note 7 4 5 2 2" xfId="41723"/>
    <cellStyle name="Note 7 4 5 3" xfId="32072"/>
    <cellStyle name="Note 7 4 6" xfId="13923"/>
    <cellStyle name="Note 7 4 6 2" xfId="25696"/>
    <cellStyle name="Note 7 4 6 2 2" xfId="45522"/>
    <cellStyle name="Note 7 4 6 3" xfId="35973"/>
    <cellStyle name="Note 7 4 7" xfId="14885"/>
    <cellStyle name="Note 7 4 7 2" xfId="26655"/>
    <cellStyle name="Note 7 4 7 2 2" xfId="46481"/>
    <cellStyle name="Note 7 4 7 3" xfId="36935"/>
    <cellStyle name="Note 7 4 8" xfId="15837"/>
    <cellStyle name="Note 7 4 8 2" xfId="37887"/>
    <cellStyle name="Note 7 4 9" xfId="31200"/>
    <cellStyle name="Note 7 5" xfId="9576"/>
    <cellStyle name="Note 7 5 2" xfId="13981"/>
    <cellStyle name="Note 7 5 2 2" xfId="25753"/>
    <cellStyle name="Note 7 5 2 2 2" xfId="45579"/>
    <cellStyle name="Note 7 5 2 3" xfId="36031"/>
    <cellStyle name="Note 7 5 3" xfId="14941"/>
    <cellStyle name="Note 7 5 3 2" xfId="26711"/>
    <cellStyle name="Note 7 5 3 2 2" xfId="46537"/>
    <cellStyle name="Note 7 5 3 3" xfId="36991"/>
    <cellStyle name="Note 7 5 4" xfId="15893"/>
    <cellStyle name="Note 7 5 4 2" xfId="27639"/>
    <cellStyle name="Note 7 5 4 2 2" xfId="47465"/>
    <cellStyle name="Note 7 5 4 3" xfId="37943"/>
    <cellStyle name="Note 7 5 5" xfId="16767"/>
    <cellStyle name="Note 7 5 5 2" xfId="28513"/>
    <cellStyle name="Note 7 5 5 2 2" xfId="48339"/>
    <cellStyle name="Note 7 5 5 3" xfId="38817"/>
    <cellStyle name="Note 7 5 6" xfId="17632"/>
    <cellStyle name="Note 7 5 6 2" xfId="29352"/>
    <cellStyle name="Note 7 5 6 2 2" xfId="49178"/>
    <cellStyle name="Note 7 5 6 3" xfId="39682"/>
    <cellStyle name="Note 7 5 7" xfId="18408"/>
    <cellStyle name="Note 7 5 7 2" xfId="30128"/>
    <cellStyle name="Note 7 5 7 2 2" xfId="49954"/>
    <cellStyle name="Note 7 5 7 3" xfId="40458"/>
    <cellStyle name="Note 7 5 8" xfId="19165"/>
    <cellStyle name="Note 7 5 8 2" xfId="41215"/>
    <cellStyle name="Note 7 5 9" xfId="31640"/>
    <cellStyle name="Note 7 6" xfId="12018"/>
    <cellStyle name="Note 7 6 2" xfId="23845"/>
    <cellStyle name="Note 7 6 2 2" xfId="43673"/>
    <cellStyle name="Note 7 6 3" xfId="34070"/>
    <cellStyle name="Note 7 7" xfId="11113"/>
    <cellStyle name="Note 7 7 2" xfId="22981"/>
    <cellStyle name="Note 7 7 2 2" xfId="42811"/>
    <cellStyle name="Note 7 7 3" xfId="33167"/>
    <cellStyle name="Note 7 8" xfId="11637"/>
    <cellStyle name="Note 7 8 2" xfId="23494"/>
    <cellStyle name="Note 7 8 2 2" xfId="43323"/>
    <cellStyle name="Note 7 8 3" xfId="33690"/>
    <cellStyle name="Note 7 9" xfId="11411"/>
    <cellStyle name="Note 7 9 2" xfId="23272"/>
    <cellStyle name="Note 7 9 2 2" xfId="43101"/>
    <cellStyle name="Note 7 9 3" xfId="33464"/>
    <cellStyle name="Note 8" xfId="6368"/>
    <cellStyle name="Note 8 10" xfId="12510"/>
    <cellStyle name="Note 8 10 2" xfId="24325"/>
    <cellStyle name="Note 8 10 2 2" xfId="44152"/>
    <cellStyle name="Note 8 10 3" xfId="34561"/>
    <cellStyle name="Note 8 11" xfId="10678"/>
    <cellStyle name="Note 8 11 2" xfId="22549"/>
    <cellStyle name="Note 8 11 2 2" xfId="42380"/>
    <cellStyle name="Note 8 11 3" xfId="32733"/>
    <cellStyle name="Note 8 12" xfId="13799"/>
    <cellStyle name="Note 8 12 2" xfId="25574"/>
    <cellStyle name="Note 8 12 2 2" xfId="45400"/>
    <cellStyle name="Note 8 12 3" xfId="35849"/>
    <cellStyle name="Note 8 13" xfId="30661"/>
    <cellStyle name="Note 8 2" xfId="6977"/>
    <cellStyle name="Note 8 2 10" xfId="11210"/>
    <cellStyle name="Note 8 2 10 2" xfId="23078"/>
    <cellStyle name="Note 8 2 10 2 2" xfId="42908"/>
    <cellStyle name="Note 8 2 10 3" xfId="33264"/>
    <cellStyle name="Note 8 2 11" xfId="12721"/>
    <cellStyle name="Note 8 2 11 2" xfId="24530"/>
    <cellStyle name="Note 8 2 11 2 2" xfId="44357"/>
    <cellStyle name="Note 8 2 11 3" xfId="34772"/>
    <cellStyle name="Note 8 2 12" xfId="30729"/>
    <cellStyle name="Note 8 2 2" xfId="7822"/>
    <cellStyle name="Note 8 2 2 10" xfId="10096"/>
    <cellStyle name="Note 8 2 2 10 2" xfId="21971"/>
    <cellStyle name="Note 8 2 2 10 2 2" xfId="41803"/>
    <cellStyle name="Note 8 2 2 10 3" xfId="32152"/>
    <cellStyle name="Note 8 2 2 11" xfId="31034"/>
    <cellStyle name="Note 8 2 2 2" xfId="9465"/>
    <cellStyle name="Note 8 2 2 2 2" xfId="13900"/>
    <cellStyle name="Note 8 2 2 2 2 2" xfId="25673"/>
    <cellStyle name="Note 8 2 2 2 2 2 2" xfId="45499"/>
    <cellStyle name="Note 8 2 2 2 2 3" xfId="35950"/>
    <cellStyle name="Note 8 2 2 2 3" xfId="14862"/>
    <cellStyle name="Note 8 2 2 2 3 2" xfId="26632"/>
    <cellStyle name="Note 8 2 2 2 3 2 2" xfId="46458"/>
    <cellStyle name="Note 8 2 2 2 3 3" xfId="36912"/>
    <cellStyle name="Note 8 2 2 2 4" xfId="15814"/>
    <cellStyle name="Note 8 2 2 2 4 2" xfId="27562"/>
    <cellStyle name="Note 8 2 2 2 4 2 2" xfId="47388"/>
    <cellStyle name="Note 8 2 2 2 4 3" xfId="37864"/>
    <cellStyle name="Note 8 2 2 2 5" xfId="16694"/>
    <cellStyle name="Note 8 2 2 2 5 2" xfId="28440"/>
    <cellStyle name="Note 8 2 2 2 5 2 2" xfId="48266"/>
    <cellStyle name="Note 8 2 2 2 5 3" xfId="38744"/>
    <cellStyle name="Note 8 2 2 2 6" xfId="17560"/>
    <cellStyle name="Note 8 2 2 2 6 2" xfId="29280"/>
    <cellStyle name="Note 8 2 2 2 6 2 2" xfId="49106"/>
    <cellStyle name="Note 8 2 2 2 6 3" xfId="39610"/>
    <cellStyle name="Note 8 2 2 2 7" xfId="18336"/>
    <cellStyle name="Note 8 2 2 2 7 2" xfId="30056"/>
    <cellStyle name="Note 8 2 2 2 7 2 2" xfId="49882"/>
    <cellStyle name="Note 8 2 2 2 7 3" xfId="40386"/>
    <cellStyle name="Note 8 2 2 2 8" xfId="19093"/>
    <cellStyle name="Note 8 2 2 2 8 2" xfId="41143"/>
    <cellStyle name="Note 8 2 2 2 9" xfId="31568"/>
    <cellStyle name="Note 8 2 2 3" xfId="9919"/>
    <cellStyle name="Note 8 2 2 3 2" xfId="14324"/>
    <cellStyle name="Note 8 2 2 3 2 2" xfId="26096"/>
    <cellStyle name="Note 8 2 2 3 2 2 2" xfId="45922"/>
    <cellStyle name="Note 8 2 2 3 2 3" xfId="36374"/>
    <cellStyle name="Note 8 2 2 3 3" xfId="15284"/>
    <cellStyle name="Note 8 2 2 3 3 2" xfId="27054"/>
    <cellStyle name="Note 8 2 2 3 3 2 2" xfId="46880"/>
    <cellStyle name="Note 8 2 2 3 3 3" xfId="37334"/>
    <cellStyle name="Note 8 2 2 3 4" xfId="16236"/>
    <cellStyle name="Note 8 2 2 3 4 2" xfId="27982"/>
    <cellStyle name="Note 8 2 2 3 4 2 2" xfId="47808"/>
    <cellStyle name="Note 8 2 2 3 4 3" xfId="38286"/>
    <cellStyle name="Note 8 2 2 3 5" xfId="17110"/>
    <cellStyle name="Note 8 2 2 3 5 2" xfId="28856"/>
    <cellStyle name="Note 8 2 2 3 5 2 2" xfId="48682"/>
    <cellStyle name="Note 8 2 2 3 5 3" xfId="39160"/>
    <cellStyle name="Note 8 2 2 3 6" xfId="17975"/>
    <cellStyle name="Note 8 2 2 3 6 2" xfId="29695"/>
    <cellStyle name="Note 8 2 2 3 6 2 2" xfId="49521"/>
    <cellStyle name="Note 8 2 2 3 6 3" xfId="40025"/>
    <cellStyle name="Note 8 2 2 3 7" xfId="18751"/>
    <cellStyle name="Note 8 2 2 3 7 2" xfId="30471"/>
    <cellStyle name="Note 8 2 2 3 7 2 2" xfId="50297"/>
    <cellStyle name="Note 8 2 2 3 7 3" xfId="40801"/>
    <cellStyle name="Note 8 2 2 3 8" xfId="19508"/>
    <cellStyle name="Note 8 2 2 3 8 2" xfId="41558"/>
    <cellStyle name="Note 8 2 2 3 9" xfId="31983"/>
    <cellStyle name="Note 8 2 2 4" xfId="12884"/>
    <cellStyle name="Note 8 2 2 4 2" xfId="24682"/>
    <cellStyle name="Note 8 2 2 4 2 2" xfId="44509"/>
    <cellStyle name="Note 8 2 2 4 3" xfId="34935"/>
    <cellStyle name="Note 8 2 2 5" xfId="12487"/>
    <cellStyle name="Note 8 2 2 5 2" xfId="24302"/>
    <cellStyle name="Note 8 2 2 5 2 2" xfId="44129"/>
    <cellStyle name="Note 8 2 2 5 3" xfId="34538"/>
    <cellStyle name="Note 8 2 2 6" xfId="10701"/>
    <cellStyle name="Note 8 2 2 6 2" xfId="22572"/>
    <cellStyle name="Note 8 2 2 6 2 2" xfId="42403"/>
    <cellStyle name="Note 8 2 2 6 3" xfId="32756"/>
    <cellStyle name="Note 8 2 2 7" xfId="13290"/>
    <cellStyle name="Note 8 2 2 7 2" xfId="25078"/>
    <cellStyle name="Note 8 2 2 7 2 2" xfId="44904"/>
    <cellStyle name="Note 8 2 2 7 3" xfId="35340"/>
    <cellStyle name="Note 8 2 2 8" xfId="10055"/>
    <cellStyle name="Note 8 2 2 8 2" xfId="21930"/>
    <cellStyle name="Note 8 2 2 8 2 2" xfId="41762"/>
    <cellStyle name="Note 8 2 2 8 3" xfId="32111"/>
    <cellStyle name="Note 8 2 2 9" xfId="13228"/>
    <cellStyle name="Note 8 2 2 9 2" xfId="25019"/>
    <cellStyle name="Note 8 2 2 9 2 2" xfId="44845"/>
    <cellStyle name="Note 8 2 2 9 3" xfId="35278"/>
    <cellStyle name="Note 8 2 3" xfId="8622"/>
    <cellStyle name="Note 8 2 3 2" xfId="13364"/>
    <cellStyle name="Note 8 2 3 2 2" xfId="25149"/>
    <cellStyle name="Note 8 2 3 2 2 2" xfId="44975"/>
    <cellStyle name="Note 8 2 3 2 3" xfId="35414"/>
    <cellStyle name="Note 8 2 3 3" xfId="14384"/>
    <cellStyle name="Note 8 2 3 3 2" xfId="26156"/>
    <cellStyle name="Note 8 2 3 3 2 2" xfId="45982"/>
    <cellStyle name="Note 8 2 3 3 3" xfId="36434"/>
    <cellStyle name="Note 8 2 3 4" xfId="15344"/>
    <cellStyle name="Note 8 2 3 4 2" xfId="27112"/>
    <cellStyle name="Note 8 2 3 4 2 2" xfId="46938"/>
    <cellStyle name="Note 8 2 3 4 3" xfId="37394"/>
    <cellStyle name="Note 8 2 3 5" xfId="16293"/>
    <cellStyle name="Note 8 2 3 5 2" xfId="28039"/>
    <cellStyle name="Note 8 2 3 5 2 2" xfId="47865"/>
    <cellStyle name="Note 8 2 3 5 3" xfId="38343"/>
    <cellStyle name="Note 8 2 3 6" xfId="17166"/>
    <cellStyle name="Note 8 2 3 6 2" xfId="28912"/>
    <cellStyle name="Note 8 2 3 6 2 2" xfId="48738"/>
    <cellStyle name="Note 8 2 3 6 3" xfId="39216"/>
    <cellStyle name="Note 8 2 3 7" xfId="18031"/>
    <cellStyle name="Note 8 2 3 7 2" xfId="29751"/>
    <cellStyle name="Note 8 2 3 7 2 2" xfId="49577"/>
    <cellStyle name="Note 8 2 3 7 3" xfId="40081"/>
    <cellStyle name="Note 8 2 3 8" xfId="18807"/>
    <cellStyle name="Note 8 2 3 8 2" xfId="40857"/>
    <cellStyle name="Note 8 2 3 9" xfId="31263"/>
    <cellStyle name="Note 8 2 4" xfId="9633"/>
    <cellStyle name="Note 8 2 4 2" xfId="14038"/>
    <cellStyle name="Note 8 2 4 2 2" xfId="25810"/>
    <cellStyle name="Note 8 2 4 2 2 2" xfId="45636"/>
    <cellStyle name="Note 8 2 4 2 3" xfId="36088"/>
    <cellStyle name="Note 8 2 4 3" xfId="14998"/>
    <cellStyle name="Note 8 2 4 3 2" xfId="26768"/>
    <cellStyle name="Note 8 2 4 3 2 2" xfId="46594"/>
    <cellStyle name="Note 8 2 4 3 3" xfId="37048"/>
    <cellStyle name="Note 8 2 4 4" xfId="15950"/>
    <cellStyle name="Note 8 2 4 4 2" xfId="27696"/>
    <cellStyle name="Note 8 2 4 4 2 2" xfId="47522"/>
    <cellStyle name="Note 8 2 4 4 3" xfId="38000"/>
    <cellStyle name="Note 8 2 4 5" xfId="16824"/>
    <cellStyle name="Note 8 2 4 5 2" xfId="28570"/>
    <cellStyle name="Note 8 2 4 5 2 2" xfId="48396"/>
    <cellStyle name="Note 8 2 4 5 3" xfId="38874"/>
    <cellStyle name="Note 8 2 4 6" xfId="17689"/>
    <cellStyle name="Note 8 2 4 6 2" xfId="29409"/>
    <cellStyle name="Note 8 2 4 6 2 2" xfId="49235"/>
    <cellStyle name="Note 8 2 4 6 3" xfId="39739"/>
    <cellStyle name="Note 8 2 4 7" xfId="18465"/>
    <cellStyle name="Note 8 2 4 7 2" xfId="30185"/>
    <cellStyle name="Note 8 2 4 7 2 2" xfId="50011"/>
    <cellStyle name="Note 8 2 4 7 3" xfId="40515"/>
    <cellStyle name="Note 8 2 4 8" xfId="19222"/>
    <cellStyle name="Note 8 2 4 8 2" xfId="41272"/>
    <cellStyle name="Note 8 2 4 9" xfId="31697"/>
    <cellStyle name="Note 8 2 5" xfId="12335"/>
    <cellStyle name="Note 8 2 5 2" xfId="24151"/>
    <cellStyle name="Note 8 2 5 2 2" xfId="43978"/>
    <cellStyle name="Note 8 2 5 3" xfId="34386"/>
    <cellStyle name="Note 8 2 6" xfId="10848"/>
    <cellStyle name="Note 8 2 6 2" xfId="22719"/>
    <cellStyle name="Note 8 2 6 2 2" xfId="42550"/>
    <cellStyle name="Note 8 2 6 3" xfId="32903"/>
    <cellStyle name="Note 8 2 7" xfId="12747"/>
    <cellStyle name="Note 8 2 7 2" xfId="24555"/>
    <cellStyle name="Note 8 2 7 2 2" xfId="44382"/>
    <cellStyle name="Note 8 2 7 3" xfId="34798"/>
    <cellStyle name="Note 8 2 8" xfId="10475"/>
    <cellStyle name="Note 8 2 8 2" xfId="22349"/>
    <cellStyle name="Note 8 2 8 2 2" xfId="42180"/>
    <cellStyle name="Note 8 2 8 3" xfId="32530"/>
    <cellStyle name="Note 8 2 9" xfId="11905"/>
    <cellStyle name="Note 8 2 9 2" xfId="23737"/>
    <cellStyle name="Note 8 2 9 2 2" xfId="43565"/>
    <cellStyle name="Note 8 2 9 3" xfId="33957"/>
    <cellStyle name="Note 8 3" xfId="7299"/>
    <cellStyle name="Note 8 3 10" xfId="17337"/>
    <cellStyle name="Note 8 3 10 2" xfId="29083"/>
    <cellStyle name="Note 8 3 10 2 2" xfId="48909"/>
    <cellStyle name="Note 8 3 10 3" xfId="39387"/>
    <cellStyle name="Note 8 3 11" xfId="30914"/>
    <cellStyle name="Note 8 3 2" xfId="8942"/>
    <cellStyle name="Note 8 3 2 2" xfId="13603"/>
    <cellStyle name="Note 8 3 2 2 2" xfId="25385"/>
    <cellStyle name="Note 8 3 2 2 2 2" xfId="45211"/>
    <cellStyle name="Note 8 3 2 2 3" xfId="35653"/>
    <cellStyle name="Note 8 3 2 3" xfId="14609"/>
    <cellStyle name="Note 8 3 2 3 2" xfId="26380"/>
    <cellStyle name="Note 8 3 2 3 2 2" xfId="46206"/>
    <cellStyle name="Note 8 3 2 3 3" xfId="36659"/>
    <cellStyle name="Note 8 3 2 4" xfId="15567"/>
    <cellStyle name="Note 8 3 2 4 2" xfId="27328"/>
    <cellStyle name="Note 8 3 2 4 2 2" xfId="47154"/>
    <cellStyle name="Note 8 3 2 4 3" xfId="37617"/>
    <cellStyle name="Note 8 3 2 5" xfId="16494"/>
    <cellStyle name="Note 8 3 2 5 2" xfId="28240"/>
    <cellStyle name="Note 8 3 2 5 2 2" xfId="48066"/>
    <cellStyle name="Note 8 3 2 5 3" xfId="38544"/>
    <cellStyle name="Note 8 3 2 6" xfId="17365"/>
    <cellStyle name="Note 8 3 2 6 2" xfId="29108"/>
    <cellStyle name="Note 8 3 2 6 2 2" xfId="48934"/>
    <cellStyle name="Note 8 3 2 6 3" xfId="39415"/>
    <cellStyle name="Note 8 3 2 7" xfId="18212"/>
    <cellStyle name="Note 8 3 2 7 2" xfId="29932"/>
    <cellStyle name="Note 8 3 2 7 2 2" xfId="49758"/>
    <cellStyle name="Note 8 3 2 7 3" xfId="40262"/>
    <cellStyle name="Note 8 3 2 8" xfId="18979"/>
    <cellStyle name="Note 8 3 2 8 2" xfId="41029"/>
    <cellStyle name="Note 8 3 2 9" xfId="31448"/>
    <cellStyle name="Note 8 3 3" xfId="9805"/>
    <cellStyle name="Note 8 3 3 2" xfId="14210"/>
    <cellStyle name="Note 8 3 3 2 2" xfId="25982"/>
    <cellStyle name="Note 8 3 3 2 2 2" xfId="45808"/>
    <cellStyle name="Note 8 3 3 2 3" xfId="36260"/>
    <cellStyle name="Note 8 3 3 3" xfId="15170"/>
    <cellStyle name="Note 8 3 3 3 2" xfId="26940"/>
    <cellStyle name="Note 8 3 3 3 2 2" xfId="46766"/>
    <cellStyle name="Note 8 3 3 3 3" xfId="37220"/>
    <cellStyle name="Note 8 3 3 4" xfId="16122"/>
    <cellStyle name="Note 8 3 3 4 2" xfId="27868"/>
    <cellStyle name="Note 8 3 3 4 2 2" xfId="47694"/>
    <cellStyle name="Note 8 3 3 4 3" xfId="38172"/>
    <cellStyle name="Note 8 3 3 5" xfId="16996"/>
    <cellStyle name="Note 8 3 3 5 2" xfId="28742"/>
    <cellStyle name="Note 8 3 3 5 2 2" xfId="48568"/>
    <cellStyle name="Note 8 3 3 5 3" xfId="39046"/>
    <cellStyle name="Note 8 3 3 6" xfId="17861"/>
    <cellStyle name="Note 8 3 3 6 2" xfId="29581"/>
    <cellStyle name="Note 8 3 3 6 2 2" xfId="49407"/>
    <cellStyle name="Note 8 3 3 6 3" xfId="39911"/>
    <cellStyle name="Note 8 3 3 7" xfId="18637"/>
    <cellStyle name="Note 8 3 3 7 2" xfId="30357"/>
    <cellStyle name="Note 8 3 3 7 2 2" xfId="50183"/>
    <cellStyle name="Note 8 3 3 7 3" xfId="40687"/>
    <cellStyle name="Note 8 3 3 8" xfId="19394"/>
    <cellStyle name="Note 8 3 3 8 2" xfId="41444"/>
    <cellStyle name="Note 8 3 3 9" xfId="31869"/>
    <cellStyle name="Note 8 3 4" xfId="12573"/>
    <cellStyle name="Note 8 3 4 2" xfId="24387"/>
    <cellStyle name="Note 8 3 4 2 2" xfId="44214"/>
    <cellStyle name="Note 8 3 4 3" xfId="34624"/>
    <cellStyle name="Note 8 3 5" xfId="10623"/>
    <cellStyle name="Note 8 3 5 2" xfId="22494"/>
    <cellStyle name="Note 8 3 5 2 2" xfId="42325"/>
    <cellStyle name="Note 8 3 5 3" xfId="32678"/>
    <cellStyle name="Note 8 3 6" xfId="13567"/>
    <cellStyle name="Note 8 3 6 2" xfId="25349"/>
    <cellStyle name="Note 8 3 6 2 2" xfId="45175"/>
    <cellStyle name="Note 8 3 6 3" xfId="35617"/>
    <cellStyle name="Note 8 3 7" xfId="14576"/>
    <cellStyle name="Note 8 3 7 2" xfId="26347"/>
    <cellStyle name="Note 8 3 7 2 2" xfId="46173"/>
    <cellStyle name="Note 8 3 7 3" xfId="36626"/>
    <cellStyle name="Note 8 3 8" xfId="15534"/>
    <cellStyle name="Note 8 3 8 2" xfId="27297"/>
    <cellStyle name="Note 8 3 8 2 2" xfId="47123"/>
    <cellStyle name="Note 8 3 8 3" xfId="37584"/>
    <cellStyle name="Note 8 3 9" xfId="16465"/>
    <cellStyle name="Note 8 3 9 2" xfId="28211"/>
    <cellStyle name="Note 8 3 9 2 2" xfId="48037"/>
    <cellStyle name="Note 8 3 9 3" xfId="38515"/>
    <cellStyle name="Note 8 4" xfId="8143"/>
    <cellStyle name="Note 8 4 2" xfId="13114"/>
    <cellStyle name="Note 8 4 2 2" xfId="24907"/>
    <cellStyle name="Note 8 4 2 2 2" xfId="44733"/>
    <cellStyle name="Note 8 4 2 3" xfId="35164"/>
    <cellStyle name="Note 8 4 3" xfId="10194"/>
    <cellStyle name="Note 8 4 3 2" xfId="22068"/>
    <cellStyle name="Note 8 4 3 2 2" xfId="41900"/>
    <cellStyle name="Note 8 4 3 3" xfId="32250"/>
    <cellStyle name="Note 8 4 4" xfId="12316"/>
    <cellStyle name="Note 8 4 4 2" xfId="24133"/>
    <cellStyle name="Note 8 4 4 2 2" xfId="43960"/>
    <cellStyle name="Note 8 4 4 3" xfId="34367"/>
    <cellStyle name="Note 8 4 5" xfId="10862"/>
    <cellStyle name="Note 8 4 5 2" xfId="22733"/>
    <cellStyle name="Note 8 4 5 2 2" xfId="42564"/>
    <cellStyle name="Note 8 4 5 3" xfId="32917"/>
    <cellStyle name="Note 8 4 6" xfId="11826"/>
    <cellStyle name="Note 8 4 6 2" xfId="23668"/>
    <cellStyle name="Note 8 4 6 2 2" xfId="43496"/>
    <cellStyle name="Note 8 4 6 3" xfId="33878"/>
    <cellStyle name="Note 8 4 7" xfId="11272"/>
    <cellStyle name="Note 8 4 7 2" xfId="23140"/>
    <cellStyle name="Note 8 4 7 2 2" xfId="42970"/>
    <cellStyle name="Note 8 4 7 3" xfId="33326"/>
    <cellStyle name="Note 8 4 8" xfId="12212"/>
    <cellStyle name="Note 8 4 8 2" xfId="34263"/>
    <cellStyle name="Note 8 4 9" xfId="31201"/>
    <cellStyle name="Note 8 5" xfId="9577"/>
    <cellStyle name="Note 8 5 2" xfId="13982"/>
    <cellStyle name="Note 8 5 2 2" xfId="25754"/>
    <cellStyle name="Note 8 5 2 2 2" xfId="45580"/>
    <cellStyle name="Note 8 5 2 3" xfId="36032"/>
    <cellStyle name="Note 8 5 3" xfId="14942"/>
    <cellStyle name="Note 8 5 3 2" xfId="26712"/>
    <cellStyle name="Note 8 5 3 2 2" xfId="46538"/>
    <cellStyle name="Note 8 5 3 3" xfId="36992"/>
    <cellStyle name="Note 8 5 4" xfId="15894"/>
    <cellStyle name="Note 8 5 4 2" xfId="27640"/>
    <cellStyle name="Note 8 5 4 2 2" xfId="47466"/>
    <cellStyle name="Note 8 5 4 3" xfId="37944"/>
    <cellStyle name="Note 8 5 5" xfId="16768"/>
    <cellStyle name="Note 8 5 5 2" xfId="28514"/>
    <cellStyle name="Note 8 5 5 2 2" xfId="48340"/>
    <cellStyle name="Note 8 5 5 3" xfId="38818"/>
    <cellStyle name="Note 8 5 6" xfId="17633"/>
    <cellStyle name="Note 8 5 6 2" xfId="29353"/>
    <cellStyle name="Note 8 5 6 2 2" xfId="49179"/>
    <cellStyle name="Note 8 5 6 3" xfId="39683"/>
    <cellStyle name="Note 8 5 7" xfId="18409"/>
    <cellStyle name="Note 8 5 7 2" xfId="30129"/>
    <cellStyle name="Note 8 5 7 2 2" xfId="49955"/>
    <cellStyle name="Note 8 5 7 3" xfId="40459"/>
    <cellStyle name="Note 8 5 8" xfId="19166"/>
    <cellStyle name="Note 8 5 8 2" xfId="41216"/>
    <cellStyle name="Note 8 5 9" xfId="31641"/>
    <cellStyle name="Note 8 6" xfId="12019"/>
    <cellStyle name="Note 8 6 2" xfId="23846"/>
    <cellStyle name="Note 8 6 2 2" xfId="43674"/>
    <cellStyle name="Note 8 6 3" xfId="34071"/>
    <cellStyle name="Note 8 7" xfId="11112"/>
    <cellStyle name="Note 8 7 2" xfId="22980"/>
    <cellStyle name="Note 8 7 2 2" xfId="42810"/>
    <cellStyle name="Note 8 7 3" xfId="33166"/>
    <cellStyle name="Note 8 8" xfId="11638"/>
    <cellStyle name="Note 8 8 2" xfId="23495"/>
    <cellStyle name="Note 8 8 2 2" xfId="43324"/>
    <cellStyle name="Note 8 8 3" xfId="33691"/>
    <cellStyle name="Note 8 9" xfId="11410"/>
    <cellStyle name="Note 8 9 2" xfId="23271"/>
    <cellStyle name="Note 8 9 2 2" xfId="43100"/>
    <cellStyle name="Note 8 9 3" xfId="33463"/>
    <cellStyle name="Note 9" xfId="6369"/>
    <cellStyle name="Note 9 10" xfId="13539"/>
    <cellStyle name="Note 9 10 2" xfId="25321"/>
    <cellStyle name="Note 9 10 2 2" xfId="45147"/>
    <cellStyle name="Note 9 10 3" xfId="35589"/>
    <cellStyle name="Note 9 11" xfId="14553"/>
    <cellStyle name="Note 9 11 2" xfId="26324"/>
    <cellStyle name="Note 9 11 2 2" xfId="46150"/>
    <cellStyle name="Note 9 11 3" xfId="36603"/>
    <cellStyle name="Note 9 12" xfId="15511"/>
    <cellStyle name="Note 9 12 2" xfId="27279"/>
    <cellStyle name="Note 9 12 2 2" xfId="47105"/>
    <cellStyle name="Note 9 12 3" xfId="37561"/>
    <cellStyle name="Note 9 13" xfId="30662"/>
    <cellStyle name="Note 9 2" xfId="6976"/>
    <cellStyle name="Note 9 2 10" xfId="11342"/>
    <cellStyle name="Note 9 2 10 2" xfId="23209"/>
    <cellStyle name="Note 9 2 10 2 2" xfId="43039"/>
    <cellStyle name="Note 9 2 10 3" xfId="33396"/>
    <cellStyle name="Note 9 2 11" xfId="12205"/>
    <cellStyle name="Note 9 2 11 2" xfId="24029"/>
    <cellStyle name="Note 9 2 11 2 2" xfId="43856"/>
    <cellStyle name="Note 9 2 11 3" xfId="34256"/>
    <cellStyle name="Note 9 2 12" xfId="30728"/>
    <cellStyle name="Note 9 2 2" xfId="7823"/>
    <cellStyle name="Note 9 2 2 10" xfId="11345"/>
    <cellStyle name="Note 9 2 2 10 2" xfId="23212"/>
    <cellStyle name="Note 9 2 2 10 2 2" xfId="43042"/>
    <cellStyle name="Note 9 2 2 10 3" xfId="33399"/>
    <cellStyle name="Note 9 2 2 11" xfId="31035"/>
    <cellStyle name="Note 9 2 2 2" xfId="9466"/>
    <cellStyle name="Note 9 2 2 2 2" xfId="13901"/>
    <cellStyle name="Note 9 2 2 2 2 2" xfId="25674"/>
    <cellStyle name="Note 9 2 2 2 2 2 2" xfId="45500"/>
    <cellStyle name="Note 9 2 2 2 2 3" xfId="35951"/>
    <cellStyle name="Note 9 2 2 2 3" xfId="14863"/>
    <cellStyle name="Note 9 2 2 2 3 2" xfId="26633"/>
    <cellStyle name="Note 9 2 2 2 3 2 2" xfId="46459"/>
    <cellStyle name="Note 9 2 2 2 3 3" xfId="36913"/>
    <cellStyle name="Note 9 2 2 2 4" xfId="15815"/>
    <cellStyle name="Note 9 2 2 2 4 2" xfId="27563"/>
    <cellStyle name="Note 9 2 2 2 4 2 2" xfId="47389"/>
    <cellStyle name="Note 9 2 2 2 4 3" xfId="37865"/>
    <cellStyle name="Note 9 2 2 2 5" xfId="16695"/>
    <cellStyle name="Note 9 2 2 2 5 2" xfId="28441"/>
    <cellStyle name="Note 9 2 2 2 5 2 2" xfId="48267"/>
    <cellStyle name="Note 9 2 2 2 5 3" xfId="38745"/>
    <cellStyle name="Note 9 2 2 2 6" xfId="17561"/>
    <cellStyle name="Note 9 2 2 2 6 2" xfId="29281"/>
    <cellStyle name="Note 9 2 2 2 6 2 2" xfId="49107"/>
    <cellStyle name="Note 9 2 2 2 6 3" xfId="39611"/>
    <cellStyle name="Note 9 2 2 2 7" xfId="18337"/>
    <cellStyle name="Note 9 2 2 2 7 2" xfId="30057"/>
    <cellStyle name="Note 9 2 2 2 7 2 2" xfId="49883"/>
    <cellStyle name="Note 9 2 2 2 7 3" xfId="40387"/>
    <cellStyle name="Note 9 2 2 2 8" xfId="19094"/>
    <cellStyle name="Note 9 2 2 2 8 2" xfId="41144"/>
    <cellStyle name="Note 9 2 2 2 9" xfId="31569"/>
    <cellStyle name="Note 9 2 2 3" xfId="9920"/>
    <cellStyle name="Note 9 2 2 3 2" xfId="14325"/>
    <cellStyle name="Note 9 2 2 3 2 2" xfId="26097"/>
    <cellStyle name="Note 9 2 2 3 2 2 2" xfId="45923"/>
    <cellStyle name="Note 9 2 2 3 2 3" xfId="36375"/>
    <cellStyle name="Note 9 2 2 3 3" xfId="15285"/>
    <cellStyle name="Note 9 2 2 3 3 2" xfId="27055"/>
    <cellStyle name="Note 9 2 2 3 3 2 2" xfId="46881"/>
    <cellStyle name="Note 9 2 2 3 3 3" xfId="37335"/>
    <cellStyle name="Note 9 2 2 3 4" xfId="16237"/>
    <cellStyle name="Note 9 2 2 3 4 2" xfId="27983"/>
    <cellStyle name="Note 9 2 2 3 4 2 2" xfId="47809"/>
    <cellStyle name="Note 9 2 2 3 4 3" xfId="38287"/>
    <cellStyle name="Note 9 2 2 3 5" xfId="17111"/>
    <cellStyle name="Note 9 2 2 3 5 2" xfId="28857"/>
    <cellStyle name="Note 9 2 2 3 5 2 2" xfId="48683"/>
    <cellStyle name="Note 9 2 2 3 5 3" xfId="39161"/>
    <cellStyle name="Note 9 2 2 3 6" xfId="17976"/>
    <cellStyle name="Note 9 2 2 3 6 2" xfId="29696"/>
    <cellStyle name="Note 9 2 2 3 6 2 2" xfId="49522"/>
    <cellStyle name="Note 9 2 2 3 6 3" xfId="40026"/>
    <cellStyle name="Note 9 2 2 3 7" xfId="18752"/>
    <cellStyle name="Note 9 2 2 3 7 2" xfId="30472"/>
    <cellStyle name="Note 9 2 2 3 7 2 2" xfId="50298"/>
    <cellStyle name="Note 9 2 2 3 7 3" xfId="40802"/>
    <cellStyle name="Note 9 2 2 3 8" xfId="19509"/>
    <cellStyle name="Note 9 2 2 3 8 2" xfId="41559"/>
    <cellStyle name="Note 9 2 2 3 9" xfId="31984"/>
    <cellStyle name="Note 9 2 2 4" xfId="12885"/>
    <cellStyle name="Note 9 2 2 4 2" xfId="24683"/>
    <cellStyle name="Note 9 2 2 4 2 2" xfId="44510"/>
    <cellStyle name="Note 9 2 2 4 3" xfId="34936"/>
    <cellStyle name="Note 9 2 2 5" xfId="13226"/>
    <cellStyle name="Note 9 2 2 5 2" xfId="25017"/>
    <cellStyle name="Note 9 2 2 5 2 2" xfId="44843"/>
    <cellStyle name="Note 9 2 2 5 3" xfId="35276"/>
    <cellStyle name="Note 9 2 2 6" xfId="10098"/>
    <cellStyle name="Note 9 2 2 6 2" xfId="21973"/>
    <cellStyle name="Note 9 2 2 6 2 2" xfId="41805"/>
    <cellStyle name="Note 9 2 2 6 3" xfId="32154"/>
    <cellStyle name="Note 9 2 2 7" xfId="12109"/>
    <cellStyle name="Note 9 2 2 7 2" xfId="23935"/>
    <cellStyle name="Note 9 2 2 7 2 2" xfId="43762"/>
    <cellStyle name="Note 9 2 2 7 3" xfId="34160"/>
    <cellStyle name="Note 9 2 2 8" xfId="11028"/>
    <cellStyle name="Note 9 2 2 8 2" xfId="22897"/>
    <cellStyle name="Note 9 2 2 8 2 2" xfId="42728"/>
    <cellStyle name="Note 9 2 2 8 3" xfId="33083"/>
    <cellStyle name="Note 9 2 2 9" xfId="11712"/>
    <cellStyle name="Note 9 2 2 9 2" xfId="23565"/>
    <cellStyle name="Note 9 2 2 9 2 2" xfId="43393"/>
    <cellStyle name="Note 9 2 2 9 3" xfId="33764"/>
    <cellStyle name="Note 9 2 3" xfId="8621"/>
    <cellStyle name="Note 9 2 3 2" xfId="13363"/>
    <cellStyle name="Note 9 2 3 2 2" xfId="25148"/>
    <cellStyle name="Note 9 2 3 2 2 2" xfId="44974"/>
    <cellStyle name="Note 9 2 3 2 3" xfId="35413"/>
    <cellStyle name="Note 9 2 3 3" xfId="14383"/>
    <cellStyle name="Note 9 2 3 3 2" xfId="26155"/>
    <cellStyle name="Note 9 2 3 3 2 2" xfId="45981"/>
    <cellStyle name="Note 9 2 3 3 3" xfId="36433"/>
    <cellStyle name="Note 9 2 3 4" xfId="15343"/>
    <cellStyle name="Note 9 2 3 4 2" xfId="27111"/>
    <cellStyle name="Note 9 2 3 4 2 2" xfId="46937"/>
    <cellStyle name="Note 9 2 3 4 3" xfId="37393"/>
    <cellStyle name="Note 9 2 3 5" xfId="16292"/>
    <cellStyle name="Note 9 2 3 5 2" xfId="28038"/>
    <cellStyle name="Note 9 2 3 5 2 2" xfId="47864"/>
    <cellStyle name="Note 9 2 3 5 3" xfId="38342"/>
    <cellStyle name="Note 9 2 3 6" xfId="17165"/>
    <cellStyle name="Note 9 2 3 6 2" xfId="28911"/>
    <cellStyle name="Note 9 2 3 6 2 2" xfId="48737"/>
    <cellStyle name="Note 9 2 3 6 3" xfId="39215"/>
    <cellStyle name="Note 9 2 3 7" xfId="18030"/>
    <cellStyle name="Note 9 2 3 7 2" xfId="29750"/>
    <cellStyle name="Note 9 2 3 7 2 2" xfId="49576"/>
    <cellStyle name="Note 9 2 3 7 3" xfId="40080"/>
    <cellStyle name="Note 9 2 3 8" xfId="18806"/>
    <cellStyle name="Note 9 2 3 8 2" xfId="40856"/>
    <cellStyle name="Note 9 2 3 9" xfId="31262"/>
    <cellStyle name="Note 9 2 4" xfId="9632"/>
    <cellStyle name="Note 9 2 4 2" xfId="14037"/>
    <cellStyle name="Note 9 2 4 2 2" xfId="25809"/>
    <cellStyle name="Note 9 2 4 2 2 2" xfId="45635"/>
    <cellStyle name="Note 9 2 4 2 3" xfId="36087"/>
    <cellStyle name="Note 9 2 4 3" xfId="14997"/>
    <cellStyle name="Note 9 2 4 3 2" xfId="26767"/>
    <cellStyle name="Note 9 2 4 3 2 2" xfId="46593"/>
    <cellStyle name="Note 9 2 4 3 3" xfId="37047"/>
    <cellStyle name="Note 9 2 4 4" xfId="15949"/>
    <cellStyle name="Note 9 2 4 4 2" xfId="27695"/>
    <cellStyle name="Note 9 2 4 4 2 2" xfId="47521"/>
    <cellStyle name="Note 9 2 4 4 3" xfId="37999"/>
    <cellStyle name="Note 9 2 4 5" xfId="16823"/>
    <cellStyle name="Note 9 2 4 5 2" xfId="28569"/>
    <cellStyle name="Note 9 2 4 5 2 2" xfId="48395"/>
    <cellStyle name="Note 9 2 4 5 3" xfId="38873"/>
    <cellStyle name="Note 9 2 4 6" xfId="17688"/>
    <cellStyle name="Note 9 2 4 6 2" xfId="29408"/>
    <cellStyle name="Note 9 2 4 6 2 2" xfId="49234"/>
    <cellStyle name="Note 9 2 4 6 3" xfId="39738"/>
    <cellStyle name="Note 9 2 4 7" xfId="18464"/>
    <cellStyle name="Note 9 2 4 7 2" xfId="30184"/>
    <cellStyle name="Note 9 2 4 7 2 2" xfId="50010"/>
    <cellStyle name="Note 9 2 4 7 3" xfId="40514"/>
    <cellStyle name="Note 9 2 4 8" xfId="19221"/>
    <cellStyle name="Note 9 2 4 8 2" xfId="41271"/>
    <cellStyle name="Note 9 2 4 9" xfId="31696"/>
    <cellStyle name="Note 9 2 5" xfId="12334"/>
    <cellStyle name="Note 9 2 5 2" xfId="24150"/>
    <cellStyle name="Note 9 2 5 2 2" xfId="43977"/>
    <cellStyle name="Note 9 2 5 3" xfId="34385"/>
    <cellStyle name="Note 9 2 6" xfId="10849"/>
    <cellStyle name="Note 9 2 6 2" xfId="22720"/>
    <cellStyle name="Note 9 2 6 2 2" xfId="42551"/>
    <cellStyle name="Note 9 2 6 3" xfId="32904"/>
    <cellStyle name="Note 9 2 7" xfId="12134"/>
    <cellStyle name="Note 9 2 7 2" xfId="23959"/>
    <cellStyle name="Note 9 2 7 2 2" xfId="43786"/>
    <cellStyle name="Note 9 2 7 3" xfId="34185"/>
    <cellStyle name="Note 9 2 8" xfId="11012"/>
    <cellStyle name="Note 9 2 8 2" xfId="22881"/>
    <cellStyle name="Note 9 2 8 2 2" xfId="42712"/>
    <cellStyle name="Note 9 2 8 3" xfId="33067"/>
    <cellStyle name="Note 9 2 9" xfId="11728"/>
    <cellStyle name="Note 9 2 9 2" xfId="23578"/>
    <cellStyle name="Note 9 2 9 2 2" xfId="43406"/>
    <cellStyle name="Note 9 2 9 3" xfId="33780"/>
    <cellStyle name="Note 9 3" xfId="7300"/>
    <cellStyle name="Note 9 3 10" xfId="12818"/>
    <cellStyle name="Note 9 3 10 2" xfId="24622"/>
    <cellStyle name="Note 9 3 10 2 2" xfId="44449"/>
    <cellStyle name="Note 9 3 10 3" xfId="34869"/>
    <cellStyle name="Note 9 3 11" xfId="30915"/>
    <cellStyle name="Note 9 3 2" xfId="8943"/>
    <cellStyle name="Note 9 3 2 2" xfId="13604"/>
    <cellStyle name="Note 9 3 2 2 2" xfId="25386"/>
    <cellStyle name="Note 9 3 2 2 2 2" xfId="45212"/>
    <cellStyle name="Note 9 3 2 2 3" xfId="35654"/>
    <cellStyle name="Note 9 3 2 3" xfId="14610"/>
    <cellStyle name="Note 9 3 2 3 2" xfId="26381"/>
    <cellStyle name="Note 9 3 2 3 2 2" xfId="46207"/>
    <cellStyle name="Note 9 3 2 3 3" xfId="36660"/>
    <cellStyle name="Note 9 3 2 4" xfId="15568"/>
    <cellStyle name="Note 9 3 2 4 2" xfId="27329"/>
    <cellStyle name="Note 9 3 2 4 2 2" xfId="47155"/>
    <cellStyle name="Note 9 3 2 4 3" xfId="37618"/>
    <cellStyle name="Note 9 3 2 5" xfId="16495"/>
    <cellStyle name="Note 9 3 2 5 2" xfId="28241"/>
    <cellStyle name="Note 9 3 2 5 2 2" xfId="48067"/>
    <cellStyle name="Note 9 3 2 5 3" xfId="38545"/>
    <cellStyle name="Note 9 3 2 6" xfId="17366"/>
    <cellStyle name="Note 9 3 2 6 2" xfId="29109"/>
    <cellStyle name="Note 9 3 2 6 2 2" xfId="48935"/>
    <cellStyle name="Note 9 3 2 6 3" xfId="39416"/>
    <cellStyle name="Note 9 3 2 7" xfId="18213"/>
    <cellStyle name="Note 9 3 2 7 2" xfId="29933"/>
    <cellStyle name="Note 9 3 2 7 2 2" xfId="49759"/>
    <cellStyle name="Note 9 3 2 7 3" xfId="40263"/>
    <cellStyle name="Note 9 3 2 8" xfId="18980"/>
    <cellStyle name="Note 9 3 2 8 2" xfId="41030"/>
    <cellStyle name="Note 9 3 2 9" xfId="31449"/>
    <cellStyle name="Note 9 3 3" xfId="9806"/>
    <cellStyle name="Note 9 3 3 2" xfId="14211"/>
    <cellStyle name="Note 9 3 3 2 2" xfId="25983"/>
    <cellStyle name="Note 9 3 3 2 2 2" xfId="45809"/>
    <cellStyle name="Note 9 3 3 2 3" xfId="36261"/>
    <cellStyle name="Note 9 3 3 3" xfId="15171"/>
    <cellStyle name="Note 9 3 3 3 2" xfId="26941"/>
    <cellStyle name="Note 9 3 3 3 2 2" xfId="46767"/>
    <cellStyle name="Note 9 3 3 3 3" xfId="37221"/>
    <cellStyle name="Note 9 3 3 4" xfId="16123"/>
    <cellStyle name="Note 9 3 3 4 2" xfId="27869"/>
    <cellStyle name="Note 9 3 3 4 2 2" xfId="47695"/>
    <cellStyle name="Note 9 3 3 4 3" xfId="38173"/>
    <cellStyle name="Note 9 3 3 5" xfId="16997"/>
    <cellStyle name="Note 9 3 3 5 2" xfId="28743"/>
    <cellStyle name="Note 9 3 3 5 2 2" xfId="48569"/>
    <cellStyle name="Note 9 3 3 5 3" xfId="39047"/>
    <cellStyle name="Note 9 3 3 6" xfId="17862"/>
    <cellStyle name="Note 9 3 3 6 2" xfId="29582"/>
    <cellStyle name="Note 9 3 3 6 2 2" xfId="49408"/>
    <cellStyle name="Note 9 3 3 6 3" xfId="39912"/>
    <cellStyle name="Note 9 3 3 7" xfId="18638"/>
    <cellStyle name="Note 9 3 3 7 2" xfId="30358"/>
    <cellStyle name="Note 9 3 3 7 2 2" xfId="50184"/>
    <cellStyle name="Note 9 3 3 7 3" xfId="40688"/>
    <cellStyle name="Note 9 3 3 8" xfId="19395"/>
    <cellStyle name="Note 9 3 3 8 2" xfId="41445"/>
    <cellStyle name="Note 9 3 3 9" xfId="31870"/>
    <cellStyle name="Note 9 3 4" xfId="12574"/>
    <cellStyle name="Note 9 3 4 2" xfId="24388"/>
    <cellStyle name="Note 9 3 4 2 2" xfId="44215"/>
    <cellStyle name="Note 9 3 4 3" xfId="34625"/>
    <cellStyle name="Note 9 3 5" xfId="10622"/>
    <cellStyle name="Note 9 3 5 2" xfId="22493"/>
    <cellStyle name="Note 9 3 5 2 2" xfId="42324"/>
    <cellStyle name="Note 9 3 5 3" xfId="32677"/>
    <cellStyle name="Note 9 3 6" xfId="13078"/>
    <cellStyle name="Note 9 3 6 2" xfId="24871"/>
    <cellStyle name="Note 9 3 6 2 2" xfId="44697"/>
    <cellStyle name="Note 9 3 6 3" xfId="35128"/>
    <cellStyle name="Note 9 3 7" xfId="10224"/>
    <cellStyle name="Note 9 3 7 2" xfId="22098"/>
    <cellStyle name="Note 9 3 7 2 2" xfId="41930"/>
    <cellStyle name="Note 9 3 7 3" xfId="32280"/>
    <cellStyle name="Note 9 3 8" xfId="12844"/>
    <cellStyle name="Note 9 3 8 2" xfId="24646"/>
    <cellStyle name="Note 9 3 8 2 2" xfId="44473"/>
    <cellStyle name="Note 9 3 8 3" xfId="34895"/>
    <cellStyle name="Note 9 3 9" xfId="10395"/>
    <cellStyle name="Note 9 3 9 2" xfId="22269"/>
    <cellStyle name="Note 9 3 9 2 2" xfId="42100"/>
    <cellStyle name="Note 9 3 9 3" xfId="32450"/>
    <cellStyle name="Note 9 4" xfId="8144"/>
    <cellStyle name="Note 9 4 2" xfId="13115"/>
    <cellStyle name="Note 9 4 2 2" xfId="24908"/>
    <cellStyle name="Note 9 4 2 2 2" xfId="44734"/>
    <cellStyle name="Note 9 4 2 3" xfId="35165"/>
    <cellStyle name="Note 9 4 3" xfId="10193"/>
    <cellStyle name="Note 9 4 3 2" xfId="22067"/>
    <cellStyle name="Note 9 4 3 2 2" xfId="41899"/>
    <cellStyle name="Note 9 4 3 3" xfId="32249"/>
    <cellStyle name="Note 9 4 4" xfId="12317"/>
    <cellStyle name="Note 9 4 4 2" xfId="24134"/>
    <cellStyle name="Note 9 4 4 2 2" xfId="43961"/>
    <cellStyle name="Note 9 4 4 3" xfId="34368"/>
    <cellStyle name="Note 9 4 5" xfId="10861"/>
    <cellStyle name="Note 9 4 5 2" xfId="22732"/>
    <cellStyle name="Note 9 4 5 2 2" xfId="42563"/>
    <cellStyle name="Note 9 4 5 3" xfId="32916"/>
    <cellStyle name="Note 9 4 6" xfId="11827"/>
    <cellStyle name="Note 9 4 6 2" xfId="23669"/>
    <cellStyle name="Note 9 4 6 2 2" xfId="43497"/>
    <cellStyle name="Note 9 4 6 3" xfId="33879"/>
    <cellStyle name="Note 9 4 7" xfId="11271"/>
    <cellStyle name="Note 9 4 7 2" xfId="23139"/>
    <cellStyle name="Note 9 4 7 2 2" xfId="42969"/>
    <cellStyle name="Note 9 4 7 3" xfId="33325"/>
    <cellStyle name="Note 9 4 8" xfId="12714"/>
    <cellStyle name="Note 9 4 8 2" xfId="34765"/>
    <cellStyle name="Note 9 4 9" xfId="31202"/>
    <cellStyle name="Note 9 5" xfId="9578"/>
    <cellStyle name="Note 9 5 2" xfId="13983"/>
    <cellStyle name="Note 9 5 2 2" xfId="25755"/>
    <cellStyle name="Note 9 5 2 2 2" xfId="45581"/>
    <cellStyle name="Note 9 5 2 3" xfId="36033"/>
    <cellStyle name="Note 9 5 3" xfId="14943"/>
    <cellStyle name="Note 9 5 3 2" xfId="26713"/>
    <cellStyle name="Note 9 5 3 2 2" xfId="46539"/>
    <cellStyle name="Note 9 5 3 3" xfId="36993"/>
    <cellStyle name="Note 9 5 4" xfId="15895"/>
    <cellStyle name="Note 9 5 4 2" xfId="27641"/>
    <cellStyle name="Note 9 5 4 2 2" xfId="47467"/>
    <cellStyle name="Note 9 5 4 3" xfId="37945"/>
    <cellStyle name="Note 9 5 5" xfId="16769"/>
    <cellStyle name="Note 9 5 5 2" xfId="28515"/>
    <cellStyle name="Note 9 5 5 2 2" xfId="48341"/>
    <cellStyle name="Note 9 5 5 3" xfId="38819"/>
    <cellStyle name="Note 9 5 6" xfId="17634"/>
    <cellStyle name="Note 9 5 6 2" xfId="29354"/>
    <cellStyle name="Note 9 5 6 2 2" xfId="49180"/>
    <cellStyle name="Note 9 5 6 3" xfId="39684"/>
    <cellStyle name="Note 9 5 7" xfId="18410"/>
    <cellStyle name="Note 9 5 7 2" xfId="30130"/>
    <cellStyle name="Note 9 5 7 2 2" xfId="49956"/>
    <cellStyle name="Note 9 5 7 3" xfId="40460"/>
    <cellStyle name="Note 9 5 8" xfId="19167"/>
    <cellStyle name="Note 9 5 8 2" xfId="41217"/>
    <cellStyle name="Note 9 5 9" xfId="31642"/>
    <cellStyle name="Note 9 6" xfId="12020"/>
    <cellStyle name="Note 9 6 2" xfId="23847"/>
    <cellStyle name="Note 9 6 2 2" xfId="43675"/>
    <cellStyle name="Note 9 6 3" xfId="34072"/>
    <cellStyle name="Note 9 7" xfId="11111"/>
    <cellStyle name="Note 9 7 2" xfId="22979"/>
    <cellStyle name="Note 9 7 2 2" xfId="42809"/>
    <cellStyle name="Note 9 7 3" xfId="33165"/>
    <cellStyle name="Note 9 8" xfId="11639"/>
    <cellStyle name="Note 9 8 2" xfId="23496"/>
    <cellStyle name="Note 9 8 2 2" xfId="43325"/>
    <cellStyle name="Note 9 8 3" xfId="33692"/>
    <cellStyle name="Note 9 9" xfId="11409"/>
    <cellStyle name="Note 9 9 2" xfId="23270"/>
    <cellStyle name="Note 9 9 2 2" xfId="43099"/>
    <cellStyle name="Note 9 9 3" xfId="33462"/>
    <cellStyle name="Output 10" xfId="6370"/>
    <cellStyle name="Output 10 10" xfId="13024"/>
    <cellStyle name="Output 10 10 2" xfId="24819"/>
    <cellStyle name="Output 10 10 2 2" xfId="44646"/>
    <cellStyle name="Output 10 10 3" xfId="35075"/>
    <cellStyle name="Output 10 11" xfId="10269"/>
    <cellStyle name="Output 10 11 2" xfId="22143"/>
    <cellStyle name="Output 10 11 2 2" xfId="41974"/>
    <cellStyle name="Output 10 11 3" xfId="32324"/>
    <cellStyle name="Output 10 12" xfId="12298"/>
    <cellStyle name="Output 10 12 2" xfId="24118"/>
    <cellStyle name="Output 10 12 2 2" xfId="43945"/>
    <cellStyle name="Output 10 12 3" xfId="34349"/>
    <cellStyle name="Output 10 13" xfId="30663"/>
    <cellStyle name="Output 10 2" xfId="7036"/>
    <cellStyle name="Output 10 2 10" xfId="11443"/>
    <cellStyle name="Output 10 2 10 2" xfId="23304"/>
    <cellStyle name="Output 10 2 10 2 2" xfId="43133"/>
    <cellStyle name="Output 10 2 10 3" xfId="33496"/>
    <cellStyle name="Output 10 2 11" xfId="12448"/>
    <cellStyle name="Output 10 2 11 2" xfId="24264"/>
    <cellStyle name="Output 10 2 11 2 2" xfId="44091"/>
    <cellStyle name="Output 10 2 11 3" xfId="34499"/>
    <cellStyle name="Output 10 2 12" xfId="30788"/>
    <cellStyle name="Output 10 2 2" xfId="7824"/>
    <cellStyle name="Output 10 2 2 10" xfId="18269"/>
    <cellStyle name="Output 10 2 2 10 2" xfId="29989"/>
    <cellStyle name="Output 10 2 2 10 2 2" xfId="49815"/>
    <cellStyle name="Output 10 2 2 10 3" xfId="40319"/>
    <cellStyle name="Output 10 2 2 11" xfId="31036"/>
    <cellStyle name="Output 10 2 2 2" xfId="9467"/>
    <cellStyle name="Output 10 2 2 2 2" xfId="13902"/>
    <cellStyle name="Output 10 2 2 2 2 2" xfId="25675"/>
    <cellStyle name="Output 10 2 2 2 2 2 2" xfId="45501"/>
    <cellStyle name="Output 10 2 2 2 2 3" xfId="35952"/>
    <cellStyle name="Output 10 2 2 2 3" xfId="14864"/>
    <cellStyle name="Output 10 2 2 2 3 2" xfId="26634"/>
    <cellStyle name="Output 10 2 2 2 3 2 2" xfId="46460"/>
    <cellStyle name="Output 10 2 2 2 3 3" xfId="36914"/>
    <cellStyle name="Output 10 2 2 2 4" xfId="15816"/>
    <cellStyle name="Output 10 2 2 2 4 2" xfId="27564"/>
    <cellStyle name="Output 10 2 2 2 4 2 2" xfId="47390"/>
    <cellStyle name="Output 10 2 2 2 4 3" xfId="37866"/>
    <cellStyle name="Output 10 2 2 2 5" xfId="16696"/>
    <cellStyle name="Output 10 2 2 2 5 2" xfId="28442"/>
    <cellStyle name="Output 10 2 2 2 5 2 2" xfId="48268"/>
    <cellStyle name="Output 10 2 2 2 5 3" xfId="38746"/>
    <cellStyle name="Output 10 2 2 2 6" xfId="17562"/>
    <cellStyle name="Output 10 2 2 2 6 2" xfId="29282"/>
    <cellStyle name="Output 10 2 2 2 6 2 2" xfId="49108"/>
    <cellStyle name="Output 10 2 2 2 6 3" xfId="39612"/>
    <cellStyle name="Output 10 2 2 2 7" xfId="18338"/>
    <cellStyle name="Output 10 2 2 2 7 2" xfId="30058"/>
    <cellStyle name="Output 10 2 2 2 7 2 2" xfId="49884"/>
    <cellStyle name="Output 10 2 2 2 7 3" xfId="40388"/>
    <cellStyle name="Output 10 2 2 2 8" xfId="19095"/>
    <cellStyle name="Output 10 2 2 2 8 2" xfId="41145"/>
    <cellStyle name="Output 10 2 2 2 9" xfId="31570"/>
    <cellStyle name="Output 10 2 2 3" xfId="9921"/>
    <cellStyle name="Output 10 2 2 3 2" xfId="14326"/>
    <cellStyle name="Output 10 2 2 3 2 2" xfId="26098"/>
    <cellStyle name="Output 10 2 2 3 2 2 2" xfId="45924"/>
    <cellStyle name="Output 10 2 2 3 2 3" xfId="36376"/>
    <cellStyle name="Output 10 2 2 3 3" xfId="15286"/>
    <cellStyle name="Output 10 2 2 3 3 2" xfId="27056"/>
    <cellStyle name="Output 10 2 2 3 3 2 2" xfId="46882"/>
    <cellStyle name="Output 10 2 2 3 3 3" xfId="37336"/>
    <cellStyle name="Output 10 2 2 3 4" xfId="16238"/>
    <cellStyle name="Output 10 2 2 3 4 2" xfId="27984"/>
    <cellStyle name="Output 10 2 2 3 4 2 2" xfId="47810"/>
    <cellStyle name="Output 10 2 2 3 4 3" xfId="38288"/>
    <cellStyle name="Output 10 2 2 3 5" xfId="17112"/>
    <cellStyle name="Output 10 2 2 3 5 2" xfId="28858"/>
    <cellStyle name="Output 10 2 2 3 5 2 2" xfId="48684"/>
    <cellStyle name="Output 10 2 2 3 5 3" xfId="39162"/>
    <cellStyle name="Output 10 2 2 3 6" xfId="17977"/>
    <cellStyle name="Output 10 2 2 3 6 2" xfId="29697"/>
    <cellStyle name="Output 10 2 2 3 6 2 2" xfId="49523"/>
    <cellStyle name="Output 10 2 2 3 6 3" xfId="40027"/>
    <cellStyle name="Output 10 2 2 3 7" xfId="18753"/>
    <cellStyle name="Output 10 2 2 3 7 2" xfId="30473"/>
    <cellStyle name="Output 10 2 2 3 7 2 2" xfId="50299"/>
    <cellStyle name="Output 10 2 2 3 7 3" xfId="40803"/>
    <cellStyle name="Output 10 2 2 3 8" xfId="19510"/>
    <cellStyle name="Output 10 2 2 3 8 2" xfId="41560"/>
    <cellStyle name="Output 10 2 2 3 9" xfId="31985"/>
    <cellStyle name="Output 10 2 2 4" xfId="12886"/>
    <cellStyle name="Output 10 2 2 4 2" xfId="24684"/>
    <cellStyle name="Output 10 2 2 4 2 2" xfId="44511"/>
    <cellStyle name="Output 10 2 2 4 3" xfId="34937"/>
    <cellStyle name="Output 10 2 2 5" xfId="13661"/>
    <cellStyle name="Output 10 2 2 5 2" xfId="25443"/>
    <cellStyle name="Output 10 2 2 5 2 2" xfId="45269"/>
    <cellStyle name="Output 10 2 2 5 3" xfId="35711"/>
    <cellStyle name="Output 10 2 2 6" xfId="14667"/>
    <cellStyle name="Output 10 2 2 6 2" xfId="26438"/>
    <cellStyle name="Output 10 2 2 6 2 2" xfId="46264"/>
    <cellStyle name="Output 10 2 2 6 3" xfId="36717"/>
    <cellStyle name="Output 10 2 2 7" xfId="15625"/>
    <cellStyle name="Output 10 2 2 7 2" xfId="27385"/>
    <cellStyle name="Output 10 2 2 7 2 2" xfId="47211"/>
    <cellStyle name="Output 10 2 2 7 3" xfId="37675"/>
    <cellStyle name="Output 10 2 2 8" xfId="16551"/>
    <cellStyle name="Output 10 2 2 8 2" xfId="28297"/>
    <cellStyle name="Output 10 2 2 8 2 2" xfId="48123"/>
    <cellStyle name="Output 10 2 2 8 3" xfId="38601"/>
    <cellStyle name="Output 10 2 2 9" xfId="17422"/>
    <cellStyle name="Output 10 2 2 9 2" xfId="29165"/>
    <cellStyle name="Output 10 2 2 9 2 2" xfId="48991"/>
    <cellStyle name="Output 10 2 2 9 3" xfId="39472"/>
    <cellStyle name="Output 10 2 3" xfId="8681"/>
    <cellStyle name="Output 10 2 3 2" xfId="13423"/>
    <cellStyle name="Output 10 2 3 2 2" xfId="25208"/>
    <cellStyle name="Output 10 2 3 2 2 2" xfId="45034"/>
    <cellStyle name="Output 10 2 3 2 3" xfId="35473"/>
    <cellStyle name="Output 10 2 3 3" xfId="14443"/>
    <cellStyle name="Output 10 2 3 3 2" xfId="26215"/>
    <cellStyle name="Output 10 2 3 3 2 2" xfId="46041"/>
    <cellStyle name="Output 10 2 3 3 3" xfId="36493"/>
    <cellStyle name="Output 10 2 3 4" xfId="15403"/>
    <cellStyle name="Output 10 2 3 4 2" xfId="27171"/>
    <cellStyle name="Output 10 2 3 4 2 2" xfId="46997"/>
    <cellStyle name="Output 10 2 3 4 3" xfId="37453"/>
    <cellStyle name="Output 10 2 3 5" xfId="16352"/>
    <cellStyle name="Output 10 2 3 5 2" xfId="28098"/>
    <cellStyle name="Output 10 2 3 5 2 2" xfId="47924"/>
    <cellStyle name="Output 10 2 3 5 3" xfId="38402"/>
    <cellStyle name="Output 10 2 3 6" xfId="17225"/>
    <cellStyle name="Output 10 2 3 6 2" xfId="28971"/>
    <cellStyle name="Output 10 2 3 6 2 2" xfId="48797"/>
    <cellStyle name="Output 10 2 3 6 3" xfId="39275"/>
    <cellStyle name="Output 10 2 3 7" xfId="18090"/>
    <cellStyle name="Output 10 2 3 7 2" xfId="29810"/>
    <cellStyle name="Output 10 2 3 7 2 2" xfId="49636"/>
    <cellStyle name="Output 10 2 3 7 3" xfId="40140"/>
    <cellStyle name="Output 10 2 3 8" xfId="18866"/>
    <cellStyle name="Output 10 2 3 8 2" xfId="40916"/>
    <cellStyle name="Output 10 2 3 9" xfId="31322"/>
    <cellStyle name="Output 10 2 4" xfId="9692"/>
    <cellStyle name="Output 10 2 4 2" xfId="14097"/>
    <cellStyle name="Output 10 2 4 2 2" xfId="25869"/>
    <cellStyle name="Output 10 2 4 2 2 2" xfId="45695"/>
    <cellStyle name="Output 10 2 4 2 3" xfId="36147"/>
    <cellStyle name="Output 10 2 4 3" xfId="15057"/>
    <cellStyle name="Output 10 2 4 3 2" xfId="26827"/>
    <cellStyle name="Output 10 2 4 3 2 2" xfId="46653"/>
    <cellStyle name="Output 10 2 4 3 3" xfId="37107"/>
    <cellStyle name="Output 10 2 4 4" xfId="16009"/>
    <cellStyle name="Output 10 2 4 4 2" xfId="27755"/>
    <cellStyle name="Output 10 2 4 4 2 2" xfId="47581"/>
    <cellStyle name="Output 10 2 4 4 3" xfId="38059"/>
    <cellStyle name="Output 10 2 4 5" xfId="16883"/>
    <cellStyle name="Output 10 2 4 5 2" xfId="28629"/>
    <cellStyle name="Output 10 2 4 5 2 2" xfId="48455"/>
    <cellStyle name="Output 10 2 4 5 3" xfId="38933"/>
    <cellStyle name="Output 10 2 4 6" xfId="17748"/>
    <cellStyle name="Output 10 2 4 6 2" xfId="29468"/>
    <cellStyle name="Output 10 2 4 6 2 2" xfId="49294"/>
    <cellStyle name="Output 10 2 4 6 3" xfId="39798"/>
    <cellStyle name="Output 10 2 4 7" xfId="18524"/>
    <cellStyle name="Output 10 2 4 7 2" xfId="30244"/>
    <cellStyle name="Output 10 2 4 7 2 2" xfId="50070"/>
    <cellStyle name="Output 10 2 4 7 3" xfId="40574"/>
    <cellStyle name="Output 10 2 4 8" xfId="19281"/>
    <cellStyle name="Output 10 2 4 8 2" xfId="41331"/>
    <cellStyle name="Output 10 2 4 9" xfId="31756"/>
    <cellStyle name="Output 10 2 5" xfId="12394"/>
    <cellStyle name="Output 10 2 5 2" xfId="24210"/>
    <cellStyle name="Output 10 2 5 2 2" xfId="44037"/>
    <cellStyle name="Output 10 2 5 3" xfId="34445"/>
    <cellStyle name="Output 10 2 6" xfId="10789"/>
    <cellStyle name="Output 10 2 6 2" xfId="22660"/>
    <cellStyle name="Output 10 2 6 2 2" xfId="42491"/>
    <cellStyle name="Output 10 2 6 3" xfId="32844"/>
    <cellStyle name="Output 10 2 7" xfId="11840"/>
    <cellStyle name="Output 10 2 7 2" xfId="23681"/>
    <cellStyle name="Output 10 2 7 2 2" xfId="43509"/>
    <cellStyle name="Output 10 2 7 3" xfId="33892"/>
    <cellStyle name="Output 10 2 8" xfId="11259"/>
    <cellStyle name="Output 10 2 8 2" xfId="23127"/>
    <cellStyle name="Output 10 2 8 2 2" xfId="42957"/>
    <cellStyle name="Output 10 2 8 3" xfId="33313"/>
    <cellStyle name="Output 10 2 9" xfId="11603"/>
    <cellStyle name="Output 10 2 9 2" xfId="23460"/>
    <cellStyle name="Output 10 2 9 2 2" xfId="43289"/>
    <cellStyle name="Output 10 2 9 3" xfId="33656"/>
    <cellStyle name="Output 10 3" xfId="7301"/>
    <cellStyle name="Output 10 3 10" xfId="13295"/>
    <cellStyle name="Output 10 3 10 2" xfId="25083"/>
    <cellStyle name="Output 10 3 10 2 2" xfId="44909"/>
    <cellStyle name="Output 10 3 10 3" xfId="35345"/>
    <cellStyle name="Output 10 3 11" xfId="30916"/>
    <cellStyle name="Output 10 3 2" xfId="8944"/>
    <cellStyle name="Output 10 3 2 2" xfId="13605"/>
    <cellStyle name="Output 10 3 2 2 2" xfId="25387"/>
    <cellStyle name="Output 10 3 2 2 2 2" xfId="45213"/>
    <cellStyle name="Output 10 3 2 2 3" xfId="35655"/>
    <cellStyle name="Output 10 3 2 3" xfId="14611"/>
    <cellStyle name="Output 10 3 2 3 2" xfId="26382"/>
    <cellStyle name="Output 10 3 2 3 2 2" xfId="46208"/>
    <cellStyle name="Output 10 3 2 3 3" xfId="36661"/>
    <cellStyle name="Output 10 3 2 4" xfId="15569"/>
    <cellStyle name="Output 10 3 2 4 2" xfId="27330"/>
    <cellStyle name="Output 10 3 2 4 2 2" xfId="47156"/>
    <cellStyle name="Output 10 3 2 4 3" xfId="37619"/>
    <cellStyle name="Output 10 3 2 5" xfId="16496"/>
    <cellStyle name="Output 10 3 2 5 2" xfId="28242"/>
    <cellStyle name="Output 10 3 2 5 2 2" xfId="48068"/>
    <cellStyle name="Output 10 3 2 5 3" xfId="38546"/>
    <cellStyle name="Output 10 3 2 6" xfId="17367"/>
    <cellStyle name="Output 10 3 2 6 2" xfId="29110"/>
    <cellStyle name="Output 10 3 2 6 2 2" xfId="48936"/>
    <cellStyle name="Output 10 3 2 6 3" xfId="39417"/>
    <cellStyle name="Output 10 3 2 7" xfId="18214"/>
    <cellStyle name="Output 10 3 2 7 2" xfId="29934"/>
    <cellStyle name="Output 10 3 2 7 2 2" xfId="49760"/>
    <cellStyle name="Output 10 3 2 7 3" xfId="40264"/>
    <cellStyle name="Output 10 3 2 8" xfId="18981"/>
    <cellStyle name="Output 10 3 2 8 2" xfId="41031"/>
    <cellStyle name="Output 10 3 2 9" xfId="31450"/>
    <cellStyle name="Output 10 3 3" xfId="9807"/>
    <cellStyle name="Output 10 3 3 2" xfId="14212"/>
    <cellStyle name="Output 10 3 3 2 2" xfId="25984"/>
    <cellStyle name="Output 10 3 3 2 2 2" xfId="45810"/>
    <cellStyle name="Output 10 3 3 2 3" xfId="36262"/>
    <cellStyle name="Output 10 3 3 3" xfId="15172"/>
    <cellStyle name="Output 10 3 3 3 2" xfId="26942"/>
    <cellStyle name="Output 10 3 3 3 2 2" xfId="46768"/>
    <cellStyle name="Output 10 3 3 3 3" xfId="37222"/>
    <cellStyle name="Output 10 3 3 4" xfId="16124"/>
    <cellStyle name="Output 10 3 3 4 2" xfId="27870"/>
    <cellStyle name="Output 10 3 3 4 2 2" xfId="47696"/>
    <cellStyle name="Output 10 3 3 4 3" xfId="38174"/>
    <cellStyle name="Output 10 3 3 5" xfId="16998"/>
    <cellStyle name="Output 10 3 3 5 2" xfId="28744"/>
    <cellStyle name="Output 10 3 3 5 2 2" xfId="48570"/>
    <cellStyle name="Output 10 3 3 5 3" xfId="39048"/>
    <cellStyle name="Output 10 3 3 6" xfId="17863"/>
    <cellStyle name="Output 10 3 3 6 2" xfId="29583"/>
    <cellStyle name="Output 10 3 3 6 2 2" xfId="49409"/>
    <cellStyle name="Output 10 3 3 6 3" xfId="39913"/>
    <cellStyle name="Output 10 3 3 7" xfId="18639"/>
    <cellStyle name="Output 10 3 3 7 2" xfId="30359"/>
    <cellStyle name="Output 10 3 3 7 2 2" xfId="50185"/>
    <cellStyle name="Output 10 3 3 7 3" xfId="40689"/>
    <cellStyle name="Output 10 3 3 8" xfId="19396"/>
    <cellStyle name="Output 10 3 3 8 2" xfId="41446"/>
    <cellStyle name="Output 10 3 3 9" xfId="31871"/>
    <cellStyle name="Output 10 3 4" xfId="12575"/>
    <cellStyle name="Output 10 3 4 2" xfId="24389"/>
    <cellStyle name="Output 10 3 4 2 2" xfId="44216"/>
    <cellStyle name="Output 10 3 4 3" xfId="34626"/>
    <cellStyle name="Output 10 3 5" xfId="10621"/>
    <cellStyle name="Output 10 3 5 2" xfId="22492"/>
    <cellStyle name="Output 10 3 5 2 2" xfId="42323"/>
    <cellStyle name="Output 10 3 5 3" xfId="32676"/>
    <cellStyle name="Output 10 3 6" xfId="11861"/>
    <cellStyle name="Output 10 3 6 2" xfId="23699"/>
    <cellStyle name="Output 10 3 6 2 2" xfId="43527"/>
    <cellStyle name="Output 10 3 6 3" xfId="33913"/>
    <cellStyle name="Output 10 3 7" xfId="11243"/>
    <cellStyle name="Output 10 3 7 2" xfId="23111"/>
    <cellStyle name="Output 10 3 7 2 2" xfId="42941"/>
    <cellStyle name="Output 10 3 7 3" xfId="33297"/>
    <cellStyle name="Output 10 3 8" xfId="12515"/>
    <cellStyle name="Output 10 3 8 2" xfId="24330"/>
    <cellStyle name="Output 10 3 8 2 2" xfId="44157"/>
    <cellStyle name="Output 10 3 8 3" xfId="34566"/>
    <cellStyle name="Output 10 3 9" xfId="10675"/>
    <cellStyle name="Output 10 3 9 2" xfId="22546"/>
    <cellStyle name="Output 10 3 9 2 2" xfId="42377"/>
    <cellStyle name="Output 10 3 9 3" xfId="32730"/>
    <cellStyle name="Output 10 4" xfId="8145"/>
    <cellStyle name="Output 10 4 2" xfId="13116"/>
    <cellStyle name="Output 10 4 2 2" xfId="24909"/>
    <cellStyle name="Output 10 4 2 2 2" xfId="44735"/>
    <cellStyle name="Output 10 4 2 3" xfId="35166"/>
    <cellStyle name="Output 10 4 3" xfId="10192"/>
    <cellStyle name="Output 10 4 3 2" xfId="22066"/>
    <cellStyle name="Output 10 4 3 2 2" xfId="41898"/>
    <cellStyle name="Output 10 4 3 3" xfId="32248"/>
    <cellStyle name="Output 10 4 4" xfId="12850"/>
    <cellStyle name="Output 10 4 4 2" xfId="24652"/>
    <cellStyle name="Output 10 4 4 2 2" xfId="44479"/>
    <cellStyle name="Output 10 4 4 3" xfId="34901"/>
    <cellStyle name="Output 10 4 5" xfId="10389"/>
    <cellStyle name="Output 10 4 5 2" xfId="22263"/>
    <cellStyle name="Output 10 4 5 2 2" xfId="42094"/>
    <cellStyle name="Output 10 4 5 3" xfId="32444"/>
    <cellStyle name="Output 10 4 6" xfId="13578"/>
    <cellStyle name="Output 10 4 6 2" xfId="25360"/>
    <cellStyle name="Output 10 4 6 2 2" xfId="45186"/>
    <cellStyle name="Output 10 4 6 3" xfId="35628"/>
    <cellStyle name="Output 10 4 7" xfId="14585"/>
    <cellStyle name="Output 10 4 7 2" xfId="26356"/>
    <cellStyle name="Output 10 4 7 2 2" xfId="46182"/>
    <cellStyle name="Output 10 4 7 3" xfId="36635"/>
    <cellStyle name="Output 10 4 8" xfId="15543"/>
    <cellStyle name="Output 10 4 8 2" xfId="37593"/>
    <cellStyle name="Output 10 4 9" xfId="31203"/>
    <cellStyle name="Output 10 5" xfId="9579"/>
    <cellStyle name="Output 10 5 2" xfId="13984"/>
    <cellStyle name="Output 10 5 2 2" xfId="25756"/>
    <cellStyle name="Output 10 5 2 2 2" xfId="45582"/>
    <cellStyle name="Output 10 5 2 3" xfId="36034"/>
    <cellStyle name="Output 10 5 3" xfId="14944"/>
    <cellStyle name="Output 10 5 3 2" xfId="26714"/>
    <cellStyle name="Output 10 5 3 2 2" xfId="46540"/>
    <cellStyle name="Output 10 5 3 3" xfId="36994"/>
    <cellStyle name="Output 10 5 4" xfId="15896"/>
    <cellStyle name="Output 10 5 4 2" xfId="27642"/>
    <cellStyle name="Output 10 5 4 2 2" xfId="47468"/>
    <cellStyle name="Output 10 5 4 3" xfId="37946"/>
    <cellStyle name="Output 10 5 5" xfId="16770"/>
    <cellStyle name="Output 10 5 5 2" xfId="28516"/>
    <cellStyle name="Output 10 5 5 2 2" xfId="48342"/>
    <cellStyle name="Output 10 5 5 3" xfId="38820"/>
    <cellStyle name="Output 10 5 6" xfId="17635"/>
    <cellStyle name="Output 10 5 6 2" xfId="29355"/>
    <cellStyle name="Output 10 5 6 2 2" xfId="49181"/>
    <cellStyle name="Output 10 5 6 3" xfId="39685"/>
    <cellStyle name="Output 10 5 7" xfId="18411"/>
    <cellStyle name="Output 10 5 7 2" xfId="30131"/>
    <cellStyle name="Output 10 5 7 2 2" xfId="49957"/>
    <cellStyle name="Output 10 5 7 3" xfId="40461"/>
    <cellStyle name="Output 10 5 8" xfId="19168"/>
    <cellStyle name="Output 10 5 8 2" xfId="41218"/>
    <cellStyle name="Output 10 5 9" xfId="31643"/>
    <cellStyle name="Output 10 6" xfId="12021"/>
    <cellStyle name="Output 10 6 2" xfId="23848"/>
    <cellStyle name="Output 10 6 2 2" xfId="43676"/>
    <cellStyle name="Output 10 6 3" xfId="34073"/>
    <cellStyle name="Output 10 7" xfId="11110"/>
    <cellStyle name="Output 10 7 2" xfId="22978"/>
    <cellStyle name="Output 10 7 2 2" xfId="42808"/>
    <cellStyle name="Output 10 7 3" xfId="33164"/>
    <cellStyle name="Output 10 8" xfId="11640"/>
    <cellStyle name="Output 10 8 2" xfId="23497"/>
    <cellStyle name="Output 10 8 2 2" xfId="43326"/>
    <cellStyle name="Output 10 8 3" xfId="33693"/>
    <cellStyle name="Output 10 9" xfId="11408"/>
    <cellStyle name="Output 10 9 2" xfId="23269"/>
    <cellStyle name="Output 10 9 2 2" xfId="43098"/>
    <cellStyle name="Output 10 9 3" xfId="33461"/>
    <cellStyle name="Output 11" xfId="6371"/>
    <cellStyle name="Output 11 10" xfId="11584"/>
    <cellStyle name="Output 11 10 2" xfId="23444"/>
    <cellStyle name="Output 11 10 2 2" xfId="43273"/>
    <cellStyle name="Output 11 10 3" xfId="33637"/>
    <cellStyle name="Output 11 11" xfId="11456"/>
    <cellStyle name="Output 11 11 2" xfId="23317"/>
    <cellStyle name="Output 11 11 2 2" xfId="43146"/>
    <cellStyle name="Output 11 11 3" xfId="33509"/>
    <cellStyle name="Output 11 12" xfId="12633"/>
    <cellStyle name="Output 11 12 2" xfId="24446"/>
    <cellStyle name="Output 11 12 2 2" xfId="44273"/>
    <cellStyle name="Output 11 12 3" xfId="34684"/>
    <cellStyle name="Output 11 13" xfId="30664"/>
    <cellStyle name="Output 11 2" xfId="7037"/>
    <cellStyle name="Output 11 2 10" xfId="11344"/>
    <cellStyle name="Output 11 2 10 2" xfId="23211"/>
    <cellStyle name="Output 11 2 10 2 2" xfId="43041"/>
    <cellStyle name="Output 11 2 10 3" xfId="33398"/>
    <cellStyle name="Output 11 2 11" xfId="11588"/>
    <cellStyle name="Output 11 2 11 2" xfId="23447"/>
    <cellStyle name="Output 11 2 11 2 2" xfId="43276"/>
    <cellStyle name="Output 11 2 11 3" xfId="33641"/>
    <cellStyle name="Output 11 2 12" xfId="30789"/>
    <cellStyle name="Output 11 2 2" xfId="7825"/>
    <cellStyle name="Output 11 2 2 10" xfId="14733"/>
    <cellStyle name="Output 11 2 2 10 2" xfId="26503"/>
    <cellStyle name="Output 11 2 2 10 2 2" xfId="46329"/>
    <cellStyle name="Output 11 2 2 10 3" xfId="36783"/>
    <cellStyle name="Output 11 2 2 11" xfId="31037"/>
    <cellStyle name="Output 11 2 2 2" xfId="9468"/>
    <cellStyle name="Output 11 2 2 2 2" xfId="13903"/>
    <cellStyle name="Output 11 2 2 2 2 2" xfId="25676"/>
    <cellStyle name="Output 11 2 2 2 2 2 2" xfId="45502"/>
    <cellStyle name="Output 11 2 2 2 2 3" xfId="35953"/>
    <cellStyle name="Output 11 2 2 2 3" xfId="14865"/>
    <cellStyle name="Output 11 2 2 2 3 2" xfId="26635"/>
    <cellStyle name="Output 11 2 2 2 3 2 2" xfId="46461"/>
    <cellStyle name="Output 11 2 2 2 3 3" xfId="36915"/>
    <cellStyle name="Output 11 2 2 2 4" xfId="15817"/>
    <cellStyle name="Output 11 2 2 2 4 2" xfId="27565"/>
    <cellStyle name="Output 11 2 2 2 4 2 2" xfId="47391"/>
    <cellStyle name="Output 11 2 2 2 4 3" xfId="37867"/>
    <cellStyle name="Output 11 2 2 2 5" xfId="16697"/>
    <cellStyle name="Output 11 2 2 2 5 2" xfId="28443"/>
    <cellStyle name="Output 11 2 2 2 5 2 2" xfId="48269"/>
    <cellStyle name="Output 11 2 2 2 5 3" xfId="38747"/>
    <cellStyle name="Output 11 2 2 2 6" xfId="17563"/>
    <cellStyle name="Output 11 2 2 2 6 2" xfId="29283"/>
    <cellStyle name="Output 11 2 2 2 6 2 2" xfId="49109"/>
    <cellStyle name="Output 11 2 2 2 6 3" xfId="39613"/>
    <cellStyle name="Output 11 2 2 2 7" xfId="18339"/>
    <cellStyle name="Output 11 2 2 2 7 2" xfId="30059"/>
    <cellStyle name="Output 11 2 2 2 7 2 2" xfId="49885"/>
    <cellStyle name="Output 11 2 2 2 7 3" xfId="40389"/>
    <cellStyle name="Output 11 2 2 2 8" xfId="19096"/>
    <cellStyle name="Output 11 2 2 2 8 2" xfId="41146"/>
    <cellStyle name="Output 11 2 2 2 9" xfId="31571"/>
    <cellStyle name="Output 11 2 2 3" xfId="9922"/>
    <cellStyle name="Output 11 2 2 3 2" xfId="14327"/>
    <cellStyle name="Output 11 2 2 3 2 2" xfId="26099"/>
    <cellStyle name="Output 11 2 2 3 2 2 2" xfId="45925"/>
    <cellStyle name="Output 11 2 2 3 2 3" xfId="36377"/>
    <cellStyle name="Output 11 2 2 3 3" xfId="15287"/>
    <cellStyle name="Output 11 2 2 3 3 2" xfId="27057"/>
    <cellStyle name="Output 11 2 2 3 3 2 2" xfId="46883"/>
    <cellStyle name="Output 11 2 2 3 3 3" xfId="37337"/>
    <cellStyle name="Output 11 2 2 3 4" xfId="16239"/>
    <cellStyle name="Output 11 2 2 3 4 2" xfId="27985"/>
    <cellStyle name="Output 11 2 2 3 4 2 2" xfId="47811"/>
    <cellStyle name="Output 11 2 2 3 4 3" xfId="38289"/>
    <cellStyle name="Output 11 2 2 3 5" xfId="17113"/>
    <cellStyle name="Output 11 2 2 3 5 2" xfId="28859"/>
    <cellStyle name="Output 11 2 2 3 5 2 2" xfId="48685"/>
    <cellStyle name="Output 11 2 2 3 5 3" xfId="39163"/>
    <cellStyle name="Output 11 2 2 3 6" xfId="17978"/>
    <cellStyle name="Output 11 2 2 3 6 2" xfId="29698"/>
    <cellStyle name="Output 11 2 2 3 6 2 2" xfId="49524"/>
    <cellStyle name="Output 11 2 2 3 6 3" xfId="40028"/>
    <cellStyle name="Output 11 2 2 3 7" xfId="18754"/>
    <cellStyle name="Output 11 2 2 3 7 2" xfId="30474"/>
    <cellStyle name="Output 11 2 2 3 7 2 2" xfId="50300"/>
    <cellStyle name="Output 11 2 2 3 7 3" xfId="40804"/>
    <cellStyle name="Output 11 2 2 3 8" xfId="19511"/>
    <cellStyle name="Output 11 2 2 3 8 2" xfId="41561"/>
    <cellStyle name="Output 11 2 2 3 9" xfId="31986"/>
    <cellStyle name="Output 11 2 2 4" xfId="12887"/>
    <cellStyle name="Output 11 2 2 4 2" xfId="24685"/>
    <cellStyle name="Output 11 2 2 4 2 2" xfId="44512"/>
    <cellStyle name="Output 11 2 2 4 3" xfId="34938"/>
    <cellStyle name="Output 11 2 2 5" xfId="12632"/>
    <cellStyle name="Output 11 2 2 5 2" xfId="24445"/>
    <cellStyle name="Output 11 2 2 5 2 2" xfId="44272"/>
    <cellStyle name="Output 11 2 2 5 3" xfId="34683"/>
    <cellStyle name="Output 11 2 2 6" xfId="10565"/>
    <cellStyle name="Output 11 2 2 6 2" xfId="22436"/>
    <cellStyle name="Output 11 2 2 6 2 2" xfId="42267"/>
    <cellStyle name="Output 11 2 2 6 3" xfId="32620"/>
    <cellStyle name="Output 11 2 2 7" xfId="11887"/>
    <cellStyle name="Output 11 2 2 7 2" xfId="23725"/>
    <cellStyle name="Output 11 2 2 7 2 2" xfId="43553"/>
    <cellStyle name="Output 11 2 2 7 3" xfId="33939"/>
    <cellStyle name="Output 11 2 2 8" xfId="11217"/>
    <cellStyle name="Output 11 2 2 8 2" xfId="23085"/>
    <cellStyle name="Output 11 2 2 8 2 2" xfId="42915"/>
    <cellStyle name="Output 11 2 2 8 3" xfId="33271"/>
    <cellStyle name="Output 11 2 2 9" xfId="13745"/>
    <cellStyle name="Output 11 2 2 9 2" xfId="25522"/>
    <cellStyle name="Output 11 2 2 9 2 2" xfId="45348"/>
    <cellStyle name="Output 11 2 2 9 3" xfId="35795"/>
    <cellStyle name="Output 11 2 3" xfId="8682"/>
    <cellStyle name="Output 11 2 3 2" xfId="13424"/>
    <cellStyle name="Output 11 2 3 2 2" xfId="25209"/>
    <cellStyle name="Output 11 2 3 2 2 2" xfId="45035"/>
    <cellStyle name="Output 11 2 3 2 3" xfId="35474"/>
    <cellStyle name="Output 11 2 3 3" xfId="14444"/>
    <cellStyle name="Output 11 2 3 3 2" xfId="26216"/>
    <cellStyle name="Output 11 2 3 3 2 2" xfId="46042"/>
    <cellStyle name="Output 11 2 3 3 3" xfId="36494"/>
    <cellStyle name="Output 11 2 3 4" xfId="15404"/>
    <cellStyle name="Output 11 2 3 4 2" xfId="27172"/>
    <cellStyle name="Output 11 2 3 4 2 2" xfId="46998"/>
    <cellStyle name="Output 11 2 3 4 3" xfId="37454"/>
    <cellStyle name="Output 11 2 3 5" xfId="16353"/>
    <cellStyle name="Output 11 2 3 5 2" xfId="28099"/>
    <cellStyle name="Output 11 2 3 5 2 2" xfId="47925"/>
    <cellStyle name="Output 11 2 3 5 3" xfId="38403"/>
    <cellStyle name="Output 11 2 3 6" xfId="17226"/>
    <cellStyle name="Output 11 2 3 6 2" xfId="28972"/>
    <cellStyle name="Output 11 2 3 6 2 2" xfId="48798"/>
    <cellStyle name="Output 11 2 3 6 3" xfId="39276"/>
    <cellStyle name="Output 11 2 3 7" xfId="18091"/>
    <cellStyle name="Output 11 2 3 7 2" xfId="29811"/>
    <cellStyle name="Output 11 2 3 7 2 2" xfId="49637"/>
    <cellStyle name="Output 11 2 3 7 3" xfId="40141"/>
    <cellStyle name="Output 11 2 3 8" xfId="18867"/>
    <cellStyle name="Output 11 2 3 8 2" xfId="40917"/>
    <cellStyle name="Output 11 2 3 9" xfId="31323"/>
    <cellStyle name="Output 11 2 4" xfId="9693"/>
    <cellStyle name="Output 11 2 4 2" xfId="14098"/>
    <cellStyle name="Output 11 2 4 2 2" xfId="25870"/>
    <cellStyle name="Output 11 2 4 2 2 2" xfId="45696"/>
    <cellStyle name="Output 11 2 4 2 3" xfId="36148"/>
    <cellStyle name="Output 11 2 4 3" xfId="15058"/>
    <cellStyle name="Output 11 2 4 3 2" xfId="26828"/>
    <cellStyle name="Output 11 2 4 3 2 2" xfId="46654"/>
    <cellStyle name="Output 11 2 4 3 3" xfId="37108"/>
    <cellStyle name="Output 11 2 4 4" xfId="16010"/>
    <cellStyle name="Output 11 2 4 4 2" xfId="27756"/>
    <cellStyle name="Output 11 2 4 4 2 2" xfId="47582"/>
    <cellStyle name="Output 11 2 4 4 3" xfId="38060"/>
    <cellStyle name="Output 11 2 4 5" xfId="16884"/>
    <cellStyle name="Output 11 2 4 5 2" xfId="28630"/>
    <cellStyle name="Output 11 2 4 5 2 2" xfId="48456"/>
    <cellStyle name="Output 11 2 4 5 3" xfId="38934"/>
    <cellStyle name="Output 11 2 4 6" xfId="17749"/>
    <cellStyle name="Output 11 2 4 6 2" xfId="29469"/>
    <cellStyle name="Output 11 2 4 6 2 2" xfId="49295"/>
    <cellStyle name="Output 11 2 4 6 3" xfId="39799"/>
    <cellStyle name="Output 11 2 4 7" xfId="18525"/>
    <cellStyle name="Output 11 2 4 7 2" xfId="30245"/>
    <cellStyle name="Output 11 2 4 7 2 2" xfId="50071"/>
    <cellStyle name="Output 11 2 4 7 3" xfId="40575"/>
    <cellStyle name="Output 11 2 4 8" xfId="19282"/>
    <cellStyle name="Output 11 2 4 8 2" xfId="41332"/>
    <cellStyle name="Output 11 2 4 9" xfId="31757"/>
    <cellStyle name="Output 11 2 5" xfId="12395"/>
    <cellStyle name="Output 11 2 5 2" xfId="24211"/>
    <cellStyle name="Output 11 2 5 2 2" xfId="44038"/>
    <cellStyle name="Output 11 2 5 3" xfId="34446"/>
    <cellStyle name="Output 11 2 6" xfId="10788"/>
    <cellStyle name="Output 11 2 6 2" xfId="22659"/>
    <cellStyle name="Output 11 2 6 2 2" xfId="42490"/>
    <cellStyle name="Output 11 2 6 3" xfId="32843"/>
    <cellStyle name="Output 11 2 7" xfId="12110"/>
    <cellStyle name="Output 11 2 7 2" xfId="23936"/>
    <cellStyle name="Output 11 2 7 2 2" xfId="43763"/>
    <cellStyle name="Output 11 2 7 3" xfId="34161"/>
    <cellStyle name="Output 11 2 8" xfId="11027"/>
    <cellStyle name="Output 11 2 8 2" xfId="22896"/>
    <cellStyle name="Output 11 2 8 2 2" xfId="42727"/>
    <cellStyle name="Output 11 2 8 3" xfId="33082"/>
    <cellStyle name="Output 11 2 9" xfId="11713"/>
    <cellStyle name="Output 11 2 9 2" xfId="23566"/>
    <cellStyle name="Output 11 2 9 2 2" xfId="43394"/>
    <cellStyle name="Output 11 2 9 3" xfId="33765"/>
    <cellStyle name="Output 11 3" xfId="7302"/>
    <cellStyle name="Output 11 3 10" xfId="15514"/>
    <cellStyle name="Output 11 3 10 2" xfId="27282"/>
    <cellStyle name="Output 11 3 10 2 2" xfId="47108"/>
    <cellStyle name="Output 11 3 10 3" xfId="37564"/>
    <cellStyle name="Output 11 3 11" xfId="30917"/>
    <cellStyle name="Output 11 3 2" xfId="8945"/>
    <cellStyle name="Output 11 3 2 2" xfId="13606"/>
    <cellStyle name="Output 11 3 2 2 2" xfId="25388"/>
    <cellStyle name="Output 11 3 2 2 2 2" xfId="45214"/>
    <cellStyle name="Output 11 3 2 2 3" xfId="35656"/>
    <cellStyle name="Output 11 3 2 3" xfId="14612"/>
    <cellStyle name="Output 11 3 2 3 2" xfId="26383"/>
    <cellStyle name="Output 11 3 2 3 2 2" xfId="46209"/>
    <cellStyle name="Output 11 3 2 3 3" xfId="36662"/>
    <cellStyle name="Output 11 3 2 4" xfId="15570"/>
    <cellStyle name="Output 11 3 2 4 2" xfId="27331"/>
    <cellStyle name="Output 11 3 2 4 2 2" xfId="47157"/>
    <cellStyle name="Output 11 3 2 4 3" xfId="37620"/>
    <cellStyle name="Output 11 3 2 5" xfId="16497"/>
    <cellStyle name="Output 11 3 2 5 2" xfId="28243"/>
    <cellStyle name="Output 11 3 2 5 2 2" xfId="48069"/>
    <cellStyle name="Output 11 3 2 5 3" xfId="38547"/>
    <cellStyle name="Output 11 3 2 6" xfId="17368"/>
    <cellStyle name="Output 11 3 2 6 2" xfId="29111"/>
    <cellStyle name="Output 11 3 2 6 2 2" xfId="48937"/>
    <cellStyle name="Output 11 3 2 6 3" xfId="39418"/>
    <cellStyle name="Output 11 3 2 7" xfId="18215"/>
    <cellStyle name="Output 11 3 2 7 2" xfId="29935"/>
    <cellStyle name="Output 11 3 2 7 2 2" xfId="49761"/>
    <cellStyle name="Output 11 3 2 7 3" xfId="40265"/>
    <cellStyle name="Output 11 3 2 8" xfId="18982"/>
    <cellStyle name="Output 11 3 2 8 2" xfId="41032"/>
    <cellStyle name="Output 11 3 2 9" xfId="31451"/>
    <cellStyle name="Output 11 3 3" xfId="9808"/>
    <cellStyle name="Output 11 3 3 2" xfId="14213"/>
    <cellStyle name="Output 11 3 3 2 2" xfId="25985"/>
    <cellStyle name="Output 11 3 3 2 2 2" xfId="45811"/>
    <cellStyle name="Output 11 3 3 2 3" xfId="36263"/>
    <cellStyle name="Output 11 3 3 3" xfId="15173"/>
    <cellStyle name="Output 11 3 3 3 2" xfId="26943"/>
    <cellStyle name="Output 11 3 3 3 2 2" xfId="46769"/>
    <cellStyle name="Output 11 3 3 3 3" xfId="37223"/>
    <cellStyle name="Output 11 3 3 4" xfId="16125"/>
    <cellStyle name="Output 11 3 3 4 2" xfId="27871"/>
    <cellStyle name="Output 11 3 3 4 2 2" xfId="47697"/>
    <cellStyle name="Output 11 3 3 4 3" xfId="38175"/>
    <cellStyle name="Output 11 3 3 5" xfId="16999"/>
    <cellStyle name="Output 11 3 3 5 2" xfId="28745"/>
    <cellStyle name="Output 11 3 3 5 2 2" xfId="48571"/>
    <cellStyle name="Output 11 3 3 5 3" xfId="39049"/>
    <cellStyle name="Output 11 3 3 6" xfId="17864"/>
    <cellStyle name="Output 11 3 3 6 2" xfId="29584"/>
    <cellStyle name="Output 11 3 3 6 2 2" xfId="49410"/>
    <cellStyle name="Output 11 3 3 6 3" xfId="39914"/>
    <cellStyle name="Output 11 3 3 7" xfId="18640"/>
    <cellStyle name="Output 11 3 3 7 2" xfId="30360"/>
    <cellStyle name="Output 11 3 3 7 2 2" xfId="50186"/>
    <cellStyle name="Output 11 3 3 7 3" xfId="40690"/>
    <cellStyle name="Output 11 3 3 8" xfId="19397"/>
    <cellStyle name="Output 11 3 3 8 2" xfId="41447"/>
    <cellStyle name="Output 11 3 3 9" xfId="31872"/>
    <cellStyle name="Output 11 3 4" xfId="12576"/>
    <cellStyle name="Output 11 3 4 2" xfId="24390"/>
    <cellStyle name="Output 11 3 4 2 2" xfId="44217"/>
    <cellStyle name="Output 11 3 4 3" xfId="34627"/>
    <cellStyle name="Output 11 3 5" xfId="10620"/>
    <cellStyle name="Output 11 3 5 2" xfId="22491"/>
    <cellStyle name="Output 11 3 5 2 2" xfId="42322"/>
    <cellStyle name="Output 11 3 5 3" xfId="32675"/>
    <cellStyle name="Output 11 3 6" xfId="11862"/>
    <cellStyle name="Output 11 3 6 2" xfId="23700"/>
    <cellStyle name="Output 11 3 6 2 2" xfId="43528"/>
    <cellStyle name="Output 11 3 6 3" xfId="33914"/>
    <cellStyle name="Output 11 3 7" xfId="11242"/>
    <cellStyle name="Output 11 3 7 2" xfId="23110"/>
    <cellStyle name="Output 11 3 7 2 2" xfId="42940"/>
    <cellStyle name="Output 11 3 7 3" xfId="33296"/>
    <cellStyle name="Output 11 3 8" xfId="13545"/>
    <cellStyle name="Output 11 3 8 2" xfId="25327"/>
    <cellStyle name="Output 11 3 8 2 2" xfId="45153"/>
    <cellStyle name="Output 11 3 8 3" xfId="35595"/>
    <cellStyle name="Output 11 3 9" xfId="14556"/>
    <cellStyle name="Output 11 3 9 2" xfId="26327"/>
    <cellStyle name="Output 11 3 9 2 2" xfId="46153"/>
    <cellStyle name="Output 11 3 9 3" xfId="36606"/>
    <cellStyle name="Output 11 4" xfId="8146"/>
    <cellStyle name="Output 11 4 2" xfId="13117"/>
    <cellStyle name="Output 11 4 2 2" xfId="24910"/>
    <cellStyle name="Output 11 4 2 2 2" xfId="44736"/>
    <cellStyle name="Output 11 4 2 3" xfId="35167"/>
    <cellStyle name="Output 11 4 3" xfId="10191"/>
    <cellStyle name="Output 11 4 3 2" xfId="22065"/>
    <cellStyle name="Output 11 4 3 2 2" xfId="41897"/>
    <cellStyle name="Output 11 4 3 3" xfId="32247"/>
    <cellStyle name="Output 11 4 4" xfId="13871"/>
    <cellStyle name="Output 11 4 4 2" xfId="25645"/>
    <cellStyle name="Output 11 4 4 2 2" xfId="45471"/>
    <cellStyle name="Output 11 4 4 3" xfId="35921"/>
    <cellStyle name="Output 11 4 5" xfId="14835"/>
    <cellStyle name="Output 11 4 5 2" xfId="26605"/>
    <cellStyle name="Output 11 4 5 2 2" xfId="46431"/>
    <cellStyle name="Output 11 4 5 3" xfId="36885"/>
    <cellStyle name="Output 11 4 6" xfId="15787"/>
    <cellStyle name="Output 11 4 6 2" xfId="27537"/>
    <cellStyle name="Output 11 4 6 2 2" xfId="47363"/>
    <cellStyle name="Output 11 4 6 3" xfId="37837"/>
    <cellStyle name="Output 11 4 7" xfId="16669"/>
    <cellStyle name="Output 11 4 7 2" xfId="28415"/>
    <cellStyle name="Output 11 4 7 2 2" xfId="48241"/>
    <cellStyle name="Output 11 4 7 3" xfId="38719"/>
    <cellStyle name="Output 11 4 8" xfId="17537"/>
    <cellStyle name="Output 11 4 8 2" xfId="39587"/>
    <cellStyle name="Output 11 4 9" xfId="31204"/>
    <cellStyle name="Output 11 5" xfId="9580"/>
    <cellStyle name="Output 11 5 2" xfId="13985"/>
    <cellStyle name="Output 11 5 2 2" xfId="25757"/>
    <cellStyle name="Output 11 5 2 2 2" xfId="45583"/>
    <cellStyle name="Output 11 5 2 3" xfId="36035"/>
    <cellStyle name="Output 11 5 3" xfId="14945"/>
    <cellStyle name="Output 11 5 3 2" xfId="26715"/>
    <cellStyle name="Output 11 5 3 2 2" xfId="46541"/>
    <cellStyle name="Output 11 5 3 3" xfId="36995"/>
    <cellStyle name="Output 11 5 4" xfId="15897"/>
    <cellStyle name="Output 11 5 4 2" xfId="27643"/>
    <cellStyle name="Output 11 5 4 2 2" xfId="47469"/>
    <cellStyle name="Output 11 5 4 3" xfId="37947"/>
    <cellStyle name="Output 11 5 5" xfId="16771"/>
    <cellStyle name="Output 11 5 5 2" xfId="28517"/>
    <cellStyle name="Output 11 5 5 2 2" xfId="48343"/>
    <cellStyle name="Output 11 5 5 3" xfId="38821"/>
    <cellStyle name="Output 11 5 6" xfId="17636"/>
    <cellStyle name="Output 11 5 6 2" xfId="29356"/>
    <cellStyle name="Output 11 5 6 2 2" xfId="49182"/>
    <cellStyle name="Output 11 5 6 3" xfId="39686"/>
    <cellStyle name="Output 11 5 7" xfId="18412"/>
    <cellStyle name="Output 11 5 7 2" xfId="30132"/>
    <cellStyle name="Output 11 5 7 2 2" xfId="49958"/>
    <cellStyle name="Output 11 5 7 3" xfId="40462"/>
    <cellStyle name="Output 11 5 8" xfId="19169"/>
    <cellStyle name="Output 11 5 8 2" xfId="41219"/>
    <cellStyle name="Output 11 5 9" xfId="31644"/>
    <cellStyle name="Output 11 6" xfId="12022"/>
    <cellStyle name="Output 11 6 2" xfId="23849"/>
    <cellStyle name="Output 11 6 2 2" xfId="43677"/>
    <cellStyle name="Output 11 6 3" xfId="34074"/>
    <cellStyle name="Output 11 7" xfId="11109"/>
    <cellStyle name="Output 11 7 2" xfId="22977"/>
    <cellStyle name="Output 11 7 2 2" xfId="42807"/>
    <cellStyle name="Output 11 7 3" xfId="33163"/>
    <cellStyle name="Output 11 8" xfId="11641"/>
    <cellStyle name="Output 11 8 2" xfId="23498"/>
    <cellStyle name="Output 11 8 2 2" xfId="43327"/>
    <cellStyle name="Output 11 8 3" xfId="33694"/>
    <cellStyle name="Output 11 9" xfId="11407"/>
    <cellStyle name="Output 11 9 2" xfId="23268"/>
    <cellStyle name="Output 11 9 2 2" xfId="43097"/>
    <cellStyle name="Output 11 9 3" xfId="33460"/>
    <cellStyle name="Output 12" xfId="6372"/>
    <cellStyle name="Output 12 10" xfId="12200"/>
    <cellStyle name="Output 12 10 2" xfId="24024"/>
    <cellStyle name="Output 12 10 2 2" xfId="43851"/>
    <cellStyle name="Output 12 10 3" xfId="34251"/>
    <cellStyle name="Output 12 11" xfId="10954"/>
    <cellStyle name="Output 12 11 2" xfId="22824"/>
    <cellStyle name="Output 12 11 2 2" xfId="42655"/>
    <cellStyle name="Output 12 11 3" xfId="33009"/>
    <cellStyle name="Output 12 12" xfId="11782"/>
    <cellStyle name="Output 12 12 2" xfId="23629"/>
    <cellStyle name="Output 12 12 2 2" xfId="43457"/>
    <cellStyle name="Output 12 12 3" xfId="33834"/>
    <cellStyle name="Output 12 13" xfId="30665"/>
    <cellStyle name="Output 12 2" xfId="7038"/>
    <cellStyle name="Output 12 2 10" xfId="11200"/>
    <cellStyle name="Output 12 2 10 2" xfId="23068"/>
    <cellStyle name="Output 12 2 10 2 2" xfId="42898"/>
    <cellStyle name="Output 12 2 10 3" xfId="33254"/>
    <cellStyle name="Output 12 2 11" xfId="11613"/>
    <cellStyle name="Output 12 2 11 2" xfId="23470"/>
    <cellStyle name="Output 12 2 11 2 2" xfId="43299"/>
    <cellStyle name="Output 12 2 11 3" xfId="33666"/>
    <cellStyle name="Output 12 2 12" xfId="30790"/>
    <cellStyle name="Output 12 2 2" xfId="7826"/>
    <cellStyle name="Output 12 2 2 10" xfId="10499"/>
    <cellStyle name="Output 12 2 2 10 2" xfId="22373"/>
    <cellStyle name="Output 12 2 2 10 2 2" xfId="42204"/>
    <cellStyle name="Output 12 2 2 10 3" xfId="32554"/>
    <cellStyle name="Output 12 2 2 11" xfId="31038"/>
    <cellStyle name="Output 12 2 2 2" xfId="9469"/>
    <cellStyle name="Output 12 2 2 2 2" xfId="13904"/>
    <cellStyle name="Output 12 2 2 2 2 2" xfId="25677"/>
    <cellStyle name="Output 12 2 2 2 2 2 2" xfId="45503"/>
    <cellStyle name="Output 12 2 2 2 2 3" xfId="35954"/>
    <cellStyle name="Output 12 2 2 2 3" xfId="14866"/>
    <cellStyle name="Output 12 2 2 2 3 2" xfId="26636"/>
    <cellStyle name="Output 12 2 2 2 3 2 2" xfId="46462"/>
    <cellStyle name="Output 12 2 2 2 3 3" xfId="36916"/>
    <cellStyle name="Output 12 2 2 2 4" xfId="15818"/>
    <cellStyle name="Output 12 2 2 2 4 2" xfId="27566"/>
    <cellStyle name="Output 12 2 2 2 4 2 2" xfId="47392"/>
    <cellStyle name="Output 12 2 2 2 4 3" xfId="37868"/>
    <cellStyle name="Output 12 2 2 2 5" xfId="16698"/>
    <cellStyle name="Output 12 2 2 2 5 2" xfId="28444"/>
    <cellStyle name="Output 12 2 2 2 5 2 2" xfId="48270"/>
    <cellStyle name="Output 12 2 2 2 5 3" xfId="38748"/>
    <cellStyle name="Output 12 2 2 2 6" xfId="17564"/>
    <cellStyle name="Output 12 2 2 2 6 2" xfId="29284"/>
    <cellStyle name="Output 12 2 2 2 6 2 2" xfId="49110"/>
    <cellStyle name="Output 12 2 2 2 6 3" xfId="39614"/>
    <cellStyle name="Output 12 2 2 2 7" xfId="18340"/>
    <cellStyle name="Output 12 2 2 2 7 2" xfId="30060"/>
    <cellStyle name="Output 12 2 2 2 7 2 2" xfId="49886"/>
    <cellStyle name="Output 12 2 2 2 7 3" xfId="40390"/>
    <cellStyle name="Output 12 2 2 2 8" xfId="19097"/>
    <cellStyle name="Output 12 2 2 2 8 2" xfId="41147"/>
    <cellStyle name="Output 12 2 2 2 9" xfId="31572"/>
    <cellStyle name="Output 12 2 2 3" xfId="9923"/>
    <cellStyle name="Output 12 2 2 3 2" xfId="14328"/>
    <cellStyle name="Output 12 2 2 3 2 2" xfId="26100"/>
    <cellStyle name="Output 12 2 2 3 2 2 2" xfId="45926"/>
    <cellStyle name="Output 12 2 2 3 2 3" xfId="36378"/>
    <cellStyle name="Output 12 2 2 3 3" xfId="15288"/>
    <cellStyle name="Output 12 2 2 3 3 2" xfId="27058"/>
    <cellStyle name="Output 12 2 2 3 3 2 2" xfId="46884"/>
    <cellStyle name="Output 12 2 2 3 3 3" xfId="37338"/>
    <cellStyle name="Output 12 2 2 3 4" xfId="16240"/>
    <cellStyle name="Output 12 2 2 3 4 2" xfId="27986"/>
    <cellStyle name="Output 12 2 2 3 4 2 2" xfId="47812"/>
    <cellStyle name="Output 12 2 2 3 4 3" xfId="38290"/>
    <cellStyle name="Output 12 2 2 3 5" xfId="17114"/>
    <cellStyle name="Output 12 2 2 3 5 2" xfId="28860"/>
    <cellStyle name="Output 12 2 2 3 5 2 2" xfId="48686"/>
    <cellStyle name="Output 12 2 2 3 5 3" xfId="39164"/>
    <cellStyle name="Output 12 2 2 3 6" xfId="17979"/>
    <cellStyle name="Output 12 2 2 3 6 2" xfId="29699"/>
    <cellStyle name="Output 12 2 2 3 6 2 2" xfId="49525"/>
    <cellStyle name="Output 12 2 2 3 6 3" xfId="40029"/>
    <cellStyle name="Output 12 2 2 3 7" xfId="18755"/>
    <cellStyle name="Output 12 2 2 3 7 2" xfId="30475"/>
    <cellStyle name="Output 12 2 2 3 7 2 2" xfId="50301"/>
    <cellStyle name="Output 12 2 2 3 7 3" xfId="40805"/>
    <cellStyle name="Output 12 2 2 3 8" xfId="19512"/>
    <cellStyle name="Output 12 2 2 3 8 2" xfId="41562"/>
    <cellStyle name="Output 12 2 2 3 9" xfId="31987"/>
    <cellStyle name="Output 12 2 2 4" xfId="12888"/>
    <cellStyle name="Output 12 2 2 4 2" xfId="24686"/>
    <cellStyle name="Output 12 2 2 4 2 2" xfId="44513"/>
    <cellStyle name="Output 12 2 2 4 3" xfId="34939"/>
    <cellStyle name="Output 12 2 2 5" xfId="12180"/>
    <cellStyle name="Output 12 2 2 5 2" xfId="24004"/>
    <cellStyle name="Output 12 2 2 5 2 2" xfId="43831"/>
    <cellStyle name="Output 12 2 2 5 3" xfId="34231"/>
    <cellStyle name="Output 12 2 2 6" xfId="10971"/>
    <cellStyle name="Output 12 2 2 6 2" xfId="22841"/>
    <cellStyle name="Output 12 2 2 6 2 2" xfId="42672"/>
    <cellStyle name="Output 12 2 2 6 3" xfId="33026"/>
    <cellStyle name="Output 12 2 2 7" xfId="11767"/>
    <cellStyle name="Output 12 2 2 7 2" xfId="23614"/>
    <cellStyle name="Output 12 2 2 7 2 2" xfId="43442"/>
    <cellStyle name="Output 12 2 2 7 3" xfId="33819"/>
    <cellStyle name="Output 12 2 2 8" xfId="11310"/>
    <cellStyle name="Output 12 2 2 8 2" xfId="23178"/>
    <cellStyle name="Output 12 2 2 8 2 2" xfId="43008"/>
    <cellStyle name="Output 12 2 2 8 3" xfId="33364"/>
    <cellStyle name="Output 12 2 2 9" xfId="12707"/>
    <cellStyle name="Output 12 2 2 9 2" xfId="24519"/>
    <cellStyle name="Output 12 2 2 9 2 2" xfId="44346"/>
    <cellStyle name="Output 12 2 2 9 3" xfId="34758"/>
    <cellStyle name="Output 12 2 3" xfId="8683"/>
    <cellStyle name="Output 12 2 3 2" xfId="13425"/>
    <cellStyle name="Output 12 2 3 2 2" xfId="25210"/>
    <cellStyle name="Output 12 2 3 2 2 2" xfId="45036"/>
    <cellStyle name="Output 12 2 3 2 3" xfId="35475"/>
    <cellStyle name="Output 12 2 3 3" xfId="14445"/>
    <cellStyle name="Output 12 2 3 3 2" xfId="26217"/>
    <cellStyle name="Output 12 2 3 3 2 2" xfId="46043"/>
    <cellStyle name="Output 12 2 3 3 3" xfId="36495"/>
    <cellStyle name="Output 12 2 3 4" xfId="15405"/>
    <cellStyle name="Output 12 2 3 4 2" xfId="27173"/>
    <cellStyle name="Output 12 2 3 4 2 2" xfId="46999"/>
    <cellStyle name="Output 12 2 3 4 3" xfId="37455"/>
    <cellStyle name="Output 12 2 3 5" xfId="16354"/>
    <cellStyle name="Output 12 2 3 5 2" xfId="28100"/>
    <cellStyle name="Output 12 2 3 5 2 2" xfId="47926"/>
    <cellStyle name="Output 12 2 3 5 3" xfId="38404"/>
    <cellStyle name="Output 12 2 3 6" xfId="17227"/>
    <cellStyle name="Output 12 2 3 6 2" xfId="28973"/>
    <cellStyle name="Output 12 2 3 6 2 2" xfId="48799"/>
    <cellStyle name="Output 12 2 3 6 3" xfId="39277"/>
    <cellStyle name="Output 12 2 3 7" xfId="18092"/>
    <cellStyle name="Output 12 2 3 7 2" xfId="29812"/>
    <cellStyle name="Output 12 2 3 7 2 2" xfId="49638"/>
    <cellStyle name="Output 12 2 3 7 3" xfId="40142"/>
    <cellStyle name="Output 12 2 3 8" xfId="18868"/>
    <cellStyle name="Output 12 2 3 8 2" xfId="40918"/>
    <cellStyle name="Output 12 2 3 9" xfId="31324"/>
    <cellStyle name="Output 12 2 4" xfId="9694"/>
    <cellStyle name="Output 12 2 4 2" xfId="14099"/>
    <cellStyle name="Output 12 2 4 2 2" xfId="25871"/>
    <cellStyle name="Output 12 2 4 2 2 2" xfId="45697"/>
    <cellStyle name="Output 12 2 4 2 3" xfId="36149"/>
    <cellStyle name="Output 12 2 4 3" xfId="15059"/>
    <cellStyle name="Output 12 2 4 3 2" xfId="26829"/>
    <cellStyle name="Output 12 2 4 3 2 2" xfId="46655"/>
    <cellStyle name="Output 12 2 4 3 3" xfId="37109"/>
    <cellStyle name="Output 12 2 4 4" xfId="16011"/>
    <cellStyle name="Output 12 2 4 4 2" xfId="27757"/>
    <cellStyle name="Output 12 2 4 4 2 2" xfId="47583"/>
    <cellStyle name="Output 12 2 4 4 3" xfId="38061"/>
    <cellStyle name="Output 12 2 4 5" xfId="16885"/>
    <cellStyle name="Output 12 2 4 5 2" xfId="28631"/>
    <cellStyle name="Output 12 2 4 5 2 2" xfId="48457"/>
    <cellStyle name="Output 12 2 4 5 3" xfId="38935"/>
    <cellStyle name="Output 12 2 4 6" xfId="17750"/>
    <cellStyle name="Output 12 2 4 6 2" xfId="29470"/>
    <cellStyle name="Output 12 2 4 6 2 2" xfId="49296"/>
    <cellStyle name="Output 12 2 4 6 3" xfId="39800"/>
    <cellStyle name="Output 12 2 4 7" xfId="18526"/>
    <cellStyle name="Output 12 2 4 7 2" xfId="30246"/>
    <cellStyle name="Output 12 2 4 7 2 2" xfId="50072"/>
    <cellStyle name="Output 12 2 4 7 3" xfId="40576"/>
    <cellStyle name="Output 12 2 4 8" xfId="19283"/>
    <cellStyle name="Output 12 2 4 8 2" xfId="41333"/>
    <cellStyle name="Output 12 2 4 9" xfId="31758"/>
    <cellStyle name="Output 12 2 5" xfId="12396"/>
    <cellStyle name="Output 12 2 5 2" xfId="24212"/>
    <cellStyle name="Output 12 2 5 2 2" xfId="44039"/>
    <cellStyle name="Output 12 2 5 3" xfId="34447"/>
    <cellStyle name="Output 12 2 6" xfId="10787"/>
    <cellStyle name="Output 12 2 6 2" xfId="22658"/>
    <cellStyle name="Output 12 2 6 2 2" xfId="42489"/>
    <cellStyle name="Output 12 2 6 3" xfId="32842"/>
    <cellStyle name="Output 12 2 7" xfId="12757"/>
    <cellStyle name="Output 12 2 7 2" xfId="24565"/>
    <cellStyle name="Output 12 2 7 2 2" xfId="44392"/>
    <cellStyle name="Output 12 2 7 3" xfId="34808"/>
    <cellStyle name="Output 12 2 8" xfId="10465"/>
    <cellStyle name="Output 12 2 8 2" xfId="22339"/>
    <cellStyle name="Output 12 2 8 2 2" xfId="42170"/>
    <cellStyle name="Output 12 2 8 3" xfId="32520"/>
    <cellStyle name="Output 12 2 9" xfId="11915"/>
    <cellStyle name="Output 12 2 9 2" xfId="23747"/>
    <cellStyle name="Output 12 2 9 2 2" xfId="43575"/>
    <cellStyle name="Output 12 2 9 3" xfId="33967"/>
    <cellStyle name="Output 12 3" xfId="7303"/>
    <cellStyle name="Output 12 3 10" xfId="13728"/>
    <cellStyle name="Output 12 3 10 2" xfId="25508"/>
    <cellStyle name="Output 12 3 10 2 2" xfId="45334"/>
    <cellStyle name="Output 12 3 10 3" xfId="35778"/>
    <cellStyle name="Output 12 3 11" xfId="30918"/>
    <cellStyle name="Output 12 3 2" xfId="8946"/>
    <cellStyle name="Output 12 3 2 2" xfId="13607"/>
    <cellStyle name="Output 12 3 2 2 2" xfId="25389"/>
    <cellStyle name="Output 12 3 2 2 2 2" xfId="45215"/>
    <cellStyle name="Output 12 3 2 2 3" xfId="35657"/>
    <cellStyle name="Output 12 3 2 3" xfId="14613"/>
    <cellStyle name="Output 12 3 2 3 2" xfId="26384"/>
    <cellStyle name="Output 12 3 2 3 2 2" xfId="46210"/>
    <cellStyle name="Output 12 3 2 3 3" xfId="36663"/>
    <cellStyle name="Output 12 3 2 4" xfId="15571"/>
    <cellStyle name="Output 12 3 2 4 2" xfId="27332"/>
    <cellStyle name="Output 12 3 2 4 2 2" xfId="47158"/>
    <cellStyle name="Output 12 3 2 4 3" xfId="37621"/>
    <cellStyle name="Output 12 3 2 5" xfId="16498"/>
    <cellStyle name="Output 12 3 2 5 2" xfId="28244"/>
    <cellStyle name="Output 12 3 2 5 2 2" xfId="48070"/>
    <cellStyle name="Output 12 3 2 5 3" xfId="38548"/>
    <cellStyle name="Output 12 3 2 6" xfId="17369"/>
    <cellStyle name="Output 12 3 2 6 2" xfId="29112"/>
    <cellStyle name="Output 12 3 2 6 2 2" xfId="48938"/>
    <cellStyle name="Output 12 3 2 6 3" xfId="39419"/>
    <cellStyle name="Output 12 3 2 7" xfId="18216"/>
    <cellStyle name="Output 12 3 2 7 2" xfId="29936"/>
    <cellStyle name="Output 12 3 2 7 2 2" xfId="49762"/>
    <cellStyle name="Output 12 3 2 7 3" xfId="40266"/>
    <cellStyle name="Output 12 3 2 8" xfId="18983"/>
    <cellStyle name="Output 12 3 2 8 2" xfId="41033"/>
    <cellStyle name="Output 12 3 2 9" xfId="31452"/>
    <cellStyle name="Output 12 3 3" xfId="9809"/>
    <cellStyle name="Output 12 3 3 2" xfId="14214"/>
    <cellStyle name="Output 12 3 3 2 2" xfId="25986"/>
    <cellStyle name="Output 12 3 3 2 2 2" xfId="45812"/>
    <cellStyle name="Output 12 3 3 2 3" xfId="36264"/>
    <cellStyle name="Output 12 3 3 3" xfId="15174"/>
    <cellStyle name="Output 12 3 3 3 2" xfId="26944"/>
    <cellStyle name="Output 12 3 3 3 2 2" xfId="46770"/>
    <cellStyle name="Output 12 3 3 3 3" xfId="37224"/>
    <cellStyle name="Output 12 3 3 4" xfId="16126"/>
    <cellStyle name="Output 12 3 3 4 2" xfId="27872"/>
    <cellStyle name="Output 12 3 3 4 2 2" xfId="47698"/>
    <cellStyle name="Output 12 3 3 4 3" xfId="38176"/>
    <cellStyle name="Output 12 3 3 5" xfId="17000"/>
    <cellStyle name="Output 12 3 3 5 2" xfId="28746"/>
    <cellStyle name="Output 12 3 3 5 2 2" xfId="48572"/>
    <cellStyle name="Output 12 3 3 5 3" xfId="39050"/>
    <cellStyle name="Output 12 3 3 6" xfId="17865"/>
    <cellStyle name="Output 12 3 3 6 2" xfId="29585"/>
    <cellStyle name="Output 12 3 3 6 2 2" xfId="49411"/>
    <cellStyle name="Output 12 3 3 6 3" xfId="39915"/>
    <cellStyle name="Output 12 3 3 7" xfId="18641"/>
    <cellStyle name="Output 12 3 3 7 2" xfId="30361"/>
    <cellStyle name="Output 12 3 3 7 2 2" xfId="50187"/>
    <cellStyle name="Output 12 3 3 7 3" xfId="40691"/>
    <cellStyle name="Output 12 3 3 8" xfId="19398"/>
    <cellStyle name="Output 12 3 3 8 2" xfId="41448"/>
    <cellStyle name="Output 12 3 3 9" xfId="31873"/>
    <cellStyle name="Output 12 3 4" xfId="12577"/>
    <cellStyle name="Output 12 3 4 2" xfId="24391"/>
    <cellStyle name="Output 12 3 4 2 2" xfId="44218"/>
    <cellStyle name="Output 12 3 4 3" xfId="34628"/>
    <cellStyle name="Output 12 3 5" xfId="10619"/>
    <cellStyle name="Output 12 3 5 2" xfId="22490"/>
    <cellStyle name="Output 12 3 5 2 2" xfId="42321"/>
    <cellStyle name="Output 12 3 5 3" xfId="32674"/>
    <cellStyle name="Output 12 3 6" xfId="12144"/>
    <cellStyle name="Output 12 3 6 2" xfId="23969"/>
    <cellStyle name="Output 12 3 6 2 2" xfId="43796"/>
    <cellStyle name="Output 12 3 6 3" xfId="34195"/>
    <cellStyle name="Output 12 3 7" xfId="11003"/>
    <cellStyle name="Output 12 3 7 2" xfId="22872"/>
    <cellStyle name="Output 12 3 7 2 2" xfId="42703"/>
    <cellStyle name="Output 12 3 7 3" xfId="33058"/>
    <cellStyle name="Output 12 3 8" xfId="11737"/>
    <cellStyle name="Output 12 3 8 2" xfId="23586"/>
    <cellStyle name="Output 12 3 8 2 2" xfId="43414"/>
    <cellStyle name="Output 12 3 8 3" xfId="33789"/>
    <cellStyle name="Output 12 3 9" xfId="11335"/>
    <cellStyle name="Output 12 3 9 2" xfId="23202"/>
    <cellStyle name="Output 12 3 9 2 2" xfId="43032"/>
    <cellStyle name="Output 12 3 9 3" xfId="33389"/>
    <cellStyle name="Output 12 4" xfId="8147"/>
    <cellStyle name="Output 12 4 2" xfId="13118"/>
    <cellStyle name="Output 12 4 2 2" xfId="24911"/>
    <cellStyle name="Output 12 4 2 2 2" xfId="44737"/>
    <cellStyle name="Output 12 4 2 3" xfId="35168"/>
    <cellStyle name="Output 12 4 3" xfId="10190"/>
    <cellStyle name="Output 12 4 3 2" xfId="22064"/>
    <cellStyle name="Output 12 4 3 2 2" xfId="41896"/>
    <cellStyle name="Output 12 4 3 3" xfId="32246"/>
    <cellStyle name="Output 12 4 4" xfId="13346"/>
    <cellStyle name="Output 12 4 4 2" xfId="25132"/>
    <cellStyle name="Output 12 4 4 2 2" xfId="44958"/>
    <cellStyle name="Output 12 4 4 3" xfId="35396"/>
    <cellStyle name="Output 12 4 5" xfId="10010"/>
    <cellStyle name="Output 12 4 5 2" xfId="21885"/>
    <cellStyle name="Output 12 4 5 2 2" xfId="41717"/>
    <cellStyle name="Output 12 4 5 3" xfId="32066"/>
    <cellStyle name="Output 12 4 6" xfId="12052"/>
    <cellStyle name="Output 12 4 6 2" xfId="23878"/>
    <cellStyle name="Output 12 4 6 2 2" xfId="43706"/>
    <cellStyle name="Output 12 4 6 3" xfId="34104"/>
    <cellStyle name="Output 12 4 7" xfId="11081"/>
    <cellStyle name="Output 12 4 7 2" xfId="22949"/>
    <cellStyle name="Output 12 4 7 2 2" xfId="42779"/>
    <cellStyle name="Output 12 4 7 3" xfId="33135"/>
    <cellStyle name="Output 12 4 8" xfId="11668"/>
    <cellStyle name="Output 12 4 8 2" xfId="33721"/>
    <cellStyle name="Output 12 4 9" xfId="31205"/>
    <cellStyle name="Output 12 5" xfId="9581"/>
    <cellStyle name="Output 12 5 2" xfId="13986"/>
    <cellStyle name="Output 12 5 2 2" xfId="25758"/>
    <cellStyle name="Output 12 5 2 2 2" xfId="45584"/>
    <cellStyle name="Output 12 5 2 3" xfId="36036"/>
    <cellStyle name="Output 12 5 3" xfId="14946"/>
    <cellStyle name="Output 12 5 3 2" xfId="26716"/>
    <cellStyle name="Output 12 5 3 2 2" xfId="46542"/>
    <cellStyle name="Output 12 5 3 3" xfId="36996"/>
    <cellStyle name="Output 12 5 4" xfId="15898"/>
    <cellStyle name="Output 12 5 4 2" xfId="27644"/>
    <cellStyle name="Output 12 5 4 2 2" xfId="47470"/>
    <cellStyle name="Output 12 5 4 3" xfId="37948"/>
    <cellStyle name="Output 12 5 5" xfId="16772"/>
    <cellStyle name="Output 12 5 5 2" xfId="28518"/>
    <cellStyle name="Output 12 5 5 2 2" xfId="48344"/>
    <cellStyle name="Output 12 5 5 3" xfId="38822"/>
    <cellStyle name="Output 12 5 6" xfId="17637"/>
    <cellStyle name="Output 12 5 6 2" xfId="29357"/>
    <cellStyle name="Output 12 5 6 2 2" xfId="49183"/>
    <cellStyle name="Output 12 5 6 3" xfId="39687"/>
    <cellStyle name="Output 12 5 7" xfId="18413"/>
    <cellStyle name="Output 12 5 7 2" xfId="30133"/>
    <cellStyle name="Output 12 5 7 2 2" xfId="49959"/>
    <cellStyle name="Output 12 5 7 3" xfId="40463"/>
    <cellStyle name="Output 12 5 8" xfId="19170"/>
    <cellStyle name="Output 12 5 8 2" xfId="41220"/>
    <cellStyle name="Output 12 5 9" xfId="31645"/>
    <cellStyle name="Output 12 6" xfId="12023"/>
    <cellStyle name="Output 12 6 2" xfId="23850"/>
    <cellStyle name="Output 12 6 2 2" xfId="43678"/>
    <cellStyle name="Output 12 6 3" xfId="34075"/>
    <cellStyle name="Output 12 7" xfId="11108"/>
    <cellStyle name="Output 12 7 2" xfId="22976"/>
    <cellStyle name="Output 12 7 2 2" xfId="42806"/>
    <cellStyle name="Output 12 7 3" xfId="33162"/>
    <cellStyle name="Output 12 8" xfId="11642"/>
    <cellStyle name="Output 12 8 2" xfId="23499"/>
    <cellStyle name="Output 12 8 2 2" xfId="43328"/>
    <cellStyle name="Output 12 8 3" xfId="33695"/>
    <cellStyle name="Output 12 9" xfId="11406"/>
    <cellStyle name="Output 12 9 2" xfId="23267"/>
    <cellStyle name="Output 12 9 2 2" xfId="43096"/>
    <cellStyle name="Output 12 9 3" xfId="33459"/>
    <cellStyle name="Output 13" xfId="6373"/>
    <cellStyle name="Output 13 10" xfId="12687"/>
    <cellStyle name="Output 13 10 2" xfId="24500"/>
    <cellStyle name="Output 13 10 2 2" xfId="44327"/>
    <cellStyle name="Output 13 10 3" xfId="34738"/>
    <cellStyle name="Output 13 11" xfId="10514"/>
    <cellStyle name="Output 13 11 2" xfId="22385"/>
    <cellStyle name="Output 13 11 2 2" xfId="42216"/>
    <cellStyle name="Output 13 11 3" xfId="32569"/>
    <cellStyle name="Output 13 12" xfId="12279"/>
    <cellStyle name="Output 13 12 2" xfId="24099"/>
    <cellStyle name="Output 13 12 2 2" xfId="43926"/>
    <cellStyle name="Output 13 12 3" xfId="34330"/>
    <cellStyle name="Output 13 13" xfId="30666"/>
    <cellStyle name="Output 13 2" xfId="7039"/>
    <cellStyle name="Output 13 2 10" xfId="16609"/>
    <cellStyle name="Output 13 2 10 2" xfId="28355"/>
    <cellStyle name="Output 13 2 10 2 2" xfId="48181"/>
    <cellStyle name="Output 13 2 10 3" xfId="38659"/>
    <cellStyle name="Output 13 2 11" xfId="17480"/>
    <cellStyle name="Output 13 2 11 2" xfId="29222"/>
    <cellStyle name="Output 13 2 11 2 2" xfId="49048"/>
    <cellStyle name="Output 13 2 11 3" xfId="39530"/>
    <cellStyle name="Output 13 2 12" xfId="30791"/>
    <cellStyle name="Output 13 2 2" xfId="7827"/>
    <cellStyle name="Output 13 2 2 10" xfId="15733"/>
    <cellStyle name="Output 13 2 2 10 2" xfId="27487"/>
    <cellStyle name="Output 13 2 2 10 2 2" xfId="47313"/>
    <cellStyle name="Output 13 2 2 10 3" xfId="37783"/>
    <cellStyle name="Output 13 2 2 11" xfId="31039"/>
    <cellStyle name="Output 13 2 2 2" xfId="9470"/>
    <cellStyle name="Output 13 2 2 2 2" xfId="13905"/>
    <cellStyle name="Output 13 2 2 2 2 2" xfId="25678"/>
    <cellStyle name="Output 13 2 2 2 2 2 2" xfId="45504"/>
    <cellStyle name="Output 13 2 2 2 2 3" xfId="35955"/>
    <cellStyle name="Output 13 2 2 2 3" xfId="14867"/>
    <cellStyle name="Output 13 2 2 2 3 2" xfId="26637"/>
    <cellStyle name="Output 13 2 2 2 3 2 2" xfId="46463"/>
    <cellStyle name="Output 13 2 2 2 3 3" xfId="36917"/>
    <cellStyle name="Output 13 2 2 2 4" xfId="15819"/>
    <cellStyle name="Output 13 2 2 2 4 2" xfId="27567"/>
    <cellStyle name="Output 13 2 2 2 4 2 2" xfId="47393"/>
    <cellStyle name="Output 13 2 2 2 4 3" xfId="37869"/>
    <cellStyle name="Output 13 2 2 2 5" xfId="16699"/>
    <cellStyle name="Output 13 2 2 2 5 2" xfId="28445"/>
    <cellStyle name="Output 13 2 2 2 5 2 2" xfId="48271"/>
    <cellStyle name="Output 13 2 2 2 5 3" xfId="38749"/>
    <cellStyle name="Output 13 2 2 2 6" xfId="17565"/>
    <cellStyle name="Output 13 2 2 2 6 2" xfId="29285"/>
    <cellStyle name="Output 13 2 2 2 6 2 2" xfId="49111"/>
    <cellStyle name="Output 13 2 2 2 6 3" xfId="39615"/>
    <cellStyle name="Output 13 2 2 2 7" xfId="18341"/>
    <cellStyle name="Output 13 2 2 2 7 2" xfId="30061"/>
    <cellStyle name="Output 13 2 2 2 7 2 2" xfId="49887"/>
    <cellStyle name="Output 13 2 2 2 7 3" xfId="40391"/>
    <cellStyle name="Output 13 2 2 2 8" xfId="19098"/>
    <cellStyle name="Output 13 2 2 2 8 2" xfId="41148"/>
    <cellStyle name="Output 13 2 2 2 9" xfId="31573"/>
    <cellStyle name="Output 13 2 2 3" xfId="9924"/>
    <cellStyle name="Output 13 2 2 3 2" xfId="14329"/>
    <cellStyle name="Output 13 2 2 3 2 2" xfId="26101"/>
    <cellStyle name="Output 13 2 2 3 2 2 2" xfId="45927"/>
    <cellStyle name="Output 13 2 2 3 2 3" xfId="36379"/>
    <cellStyle name="Output 13 2 2 3 3" xfId="15289"/>
    <cellStyle name="Output 13 2 2 3 3 2" xfId="27059"/>
    <cellStyle name="Output 13 2 2 3 3 2 2" xfId="46885"/>
    <cellStyle name="Output 13 2 2 3 3 3" xfId="37339"/>
    <cellStyle name="Output 13 2 2 3 4" xfId="16241"/>
    <cellStyle name="Output 13 2 2 3 4 2" xfId="27987"/>
    <cellStyle name="Output 13 2 2 3 4 2 2" xfId="47813"/>
    <cellStyle name="Output 13 2 2 3 4 3" xfId="38291"/>
    <cellStyle name="Output 13 2 2 3 5" xfId="17115"/>
    <cellStyle name="Output 13 2 2 3 5 2" xfId="28861"/>
    <cellStyle name="Output 13 2 2 3 5 2 2" xfId="48687"/>
    <cellStyle name="Output 13 2 2 3 5 3" xfId="39165"/>
    <cellStyle name="Output 13 2 2 3 6" xfId="17980"/>
    <cellStyle name="Output 13 2 2 3 6 2" xfId="29700"/>
    <cellStyle name="Output 13 2 2 3 6 2 2" xfId="49526"/>
    <cellStyle name="Output 13 2 2 3 6 3" xfId="40030"/>
    <cellStyle name="Output 13 2 2 3 7" xfId="18756"/>
    <cellStyle name="Output 13 2 2 3 7 2" xfId="30476"/>
    <cellStyle name="Output 13 2 2 3 7 2 2" xfId="50302"/>
    <cellStyle name="Output 13 2 2 3 7 3" xfId="40806"/>
    <cellStyle name="Output 13 2 2 3 8" xfId="19513"/>
    <cellStyle name="Output 13 2 2 3 8 2" xfId="41563"/>
    <cellStyle name="Output 13 2 2 3 9" xfId="31988"/>
    <cellStyle name="Output 13 2 2 4" xfId="12889"/>
    <cellStyle name="Output 13 2 2 4 2" xfId="24687"/>
    <cellStyle name="Output 13 2 2 4 2 2" xfId="44514"/>
    <cellStyle name="Output 13 2 2 4 3" xfId="34940"/>
    <cellStyle name="Output 13 2 2 5" xfId="10377"/>
    <cellStyle name="Output 13 2 2 5 2" xfId="22251"/>
    <cellStyle name="Output 13 2 2 5 2 2" xfId="42082"/>
    <cellStyle name="Output 13 2 2 5 3" xfId="32432"/>
    <cellStyle name="Output 13 2 2 6" xfId="12548"/>
    <cellStyle name="Output 13 2 2 6 2" xfId="24362"/>
    <cellStyle name="Output 13 2 2 6 2 2" xfId="44189"/>
    <cellStyle name="Output 13 2 2 6 3" xfId="34599"/>
    <cellStyle name="Output 13 2 2 7" xfId="10647"/>
    <cellStyle name="Output 13 2 2 7 2" xfId="22518"/>
    <cellStyle name="Output 13 2 2 7 2 2" xfId="42349"/>
    <cellStyle name="Output 13 2 2 7 3" xfId="32702"/>
    <cellStyle name="Output 13 2 2 8" xfId="13805"/>
    <cellStyle name="Output 13 2 2 8 2" xfId="25580"/>
    <cellStyle name="Output 13 2 2 8 2 2" xfId="45406"/>
    <cellStyle name="Output 13 2 2 8 3" xfId="35855"/>
    <cellStyle name="Output 13 2 2 9" xfId="14781"/>
    <cellStyle name="Output 13 2 2 9 2" xfId="26551"/>
    <cellStyle name="Output 13 2 2 9 2 2" xfId="46377"/>
    <cellStyle name="Output 13 2 2 9 3" xfId="36831"/>
    <cellStyle name="Output 13 2 3" xfId="8684"/>
    <cellStyle name="Output 13 2 3 2" xfId="13426"/>
    <cellStyle name="Output 13 2 3 2 2" xfId="25211"/>
    <cellStyle name="Output 13 2 3 2 2 2" xfId="45037"/>
    <cellStyle name="Output 13 2 3 2 3" xfId="35476"/>
    <cellStyle name="Output 13 2 3 3" xfId="14446"/>
    <cellStyle name="Output 13 2 3 3 2" xfId="26218"/>
    <cellStyle name="Output 13 2 3 3 2 2" xfId="46044"/>
    <cellStyle name="Output 13 2 3 3 3" xfId="36496"/>
    <cellStyle name="Output 13 2 3 4" xfId="15406"/>
    <cellStyle name="Output 13 2 3 4 2" xfId="27174"/>
    <cellStyle name="Output 13 2 3 4 2 2" xfId="47000"/>
    <cellStyle name="Output 13 2 3 4 3" xfId="37456"/>
    <cellStyle name="Output 13 2 3 5" xfId="16355"/>
    <cellStyle name="Output 13 2 3 5 2" xfId="28101"/>
    <cellStyle name="Output 13 2 3 5 2 2" xfId="47927"/>
    <cellStyle name="Output 13 2 3 5 3" xfId="38405"/>
    <cellStyle name="Output 13 2 3 6" xfId="17228"/>
    <cellStyle name="Output 13 2 3 6 2" xfId="28974"/>
    <cellStyle name="Output 13 2 3 6 2 2" xfId="48800"/>
    <cellStyle name="Output 13 2 3 6 3" xfId="39278"/>
    <cellStyle name="Output 13 2 3 7" xfId="18093"/>
    <cellStyle name="Output 13 2 3 7 2" xfId="29813"/>
    <cellStyle name="Output 13 2 3 7 2 2" xfId="49639"/>
    <cellStyle name="Output 13 2 3 7 3" xfId="40143"/>
    <cellStyle name="Output 13 2 3 8" xfId="18869"/>
    <cellStyle name="Output 13 2 3 8 2" xfId="40919"/>
    <cellStyle name="Output 13 2 3 9" xfId="31325"/>
    <cellStyle name="Output 13 2 4" xfId="9695"/>
    <cellStyle name="Output 13 2 4 2" xfId="14100"/>
    <cellStyle name="Output 13 2 4 2 2" xfId="25872"/>
    <cellStyle name="Output 13 2 4 2 2 2" xfId="45698"/>
    <cellStyle name="Output 13 2 4 2 3" xfId="36150"/>
    <cellStyle name="Output 13 2 4 3" xfId="15060"/>
    <cellStyle name="Output 13 2 4 3 2" xfId="26830"/>
    <cellStyle name="Output 13 2 4 3 2 2" xfId="46656"/>
    <cellStyle name="Output 13 2 4 3 3" xfId="37110"/>
    <cellStyle name="Output 13 2 4 4" xfId="16012"/>
    <cellStyle name="Output 13 2 4 4 2" xfId="27758"/>
    <cellStyle name="Output 13 2 4 4 2 2" xfId="47584"/>
    <cellStyle name="Output 13 2 4 4 3" xfId="38062"/>
    <cellStyle name="Output 13 2 4 5" xfId="16886"/>
    <cellStyle name="Output 13 2 4 5 2" xfId="28632"/>
    <cellStyle name="Output 13 2 4 5 2 2" xfId="48458"/>
    <cellStyle name="Output 13 2 4 5 3" xfId="38936"/>
    <cellStyle name="Output 13 2 4 6" xfId="17751"/>
    <cellStyle name="Output 13 2 4 6 2" xfId="29471"/>
    <cellStyle name="Output 13 2 4 6 2 2" xfId="49297"/>
    <cellStyle name="Output 13 2 4 6 3" xfId="39801"/>
    <cellStyle name="Output 13 2 4 7" xfId="18527"/>
    <cellStyle name="Output 13 2 4 7 2" xfId="30247"/>
    <cellStyle name="Output 13 2 4 7 2 2" xfId="50073"/>
    <cellStyle name="Output 13 2 4 7 3" xfId="40577"/>
    <cellStyle name="Output 13 2 4 8" xfId="19284"/>
    <cellStyle name="Output 13 2 4 8 2" xfId="41334"/>
    <cellStyle name="Output 13 2 4 9" xfId="31759"/>
    <cellStyle name="Output 13 2 5" xfId="12397"/>
    <cellStyle name="Output 13 2 5 2" xfId="24213"/>
    <cellStyle name="Output 13 2 5 2 2" xfId="44040"/>
    <cellStyle name="Output 13 2 5 3" xfId="34448"/>
    <cellStyle name="Output 13 2 6" xfId="10786"/>
    <cellStyle name="Output 13 2 6 2" xfId="22657"/>
    <cellStyle name="Output 13 2 6 2 2" xfId="42488"/>
    <cellStyle name="Output 13 2 6 3" xfId="32841"/>
    <cellStyle name="Output 13 2 7" xfId="13779"/>
    <cellStyle name="Output 13 2 7 2" xfId="25554"/>
    <cellStyle name="Output 13 2 7 2 2" xfId="45380"/>
    <cellStyle name="Output 13 2 7 3" xfId="35829"/>
    <cellStyle name="Output 13 2 8" xfId="14757"/>
    <cellStyle name="Output 13 2 8 2" xfId="26527"/>
    <cellStyle name="Output 13 2 8 2 2" xfId="46353"/>
    <cellStyle name="Output 13 2 8 3" xfId="36807"/>
    <cellStyle name="Output 13 2 9" xfId="15710"/>
    <cellStyle name="Output 13 2 9 2" xfId="27464"/>
    <cellStyle name="Output 13 2 9 2 2" xfId="47290"/>
    <cellStyle name="Output 13 2 9 3" xfId="37760"/>
    <cellStyle name="Output 13 3" xfId="7304"/>
    <cellStyle name="Output 13 3 10" xfId="12329"/>
    <cellStyle name="Output 13 3 10 2" xfId="24145"/>
    <cellStyle name="Output 13 3 10 2 2" xfId="43972"/>
    <cellStyle name="Output 13 3 10 3" xfId="34380"/>
    <cellStyle name="Output 13 3 11" xfId="30919"/>
    <cellStyle name="Output 13 3 2" xfId="8947"/>
    <cellStyle name="Output 13 3 2 2" xfId="13608"/>
    <cellStyle name="Output 13 3 2 2 2" xfId="25390"/>
    <cellStyle name="Output 13 3 2 2 2 2" xfId="45216"/>
    <cellStyle name="Output 13 3 2 2 3" xfId="35658"/>
    <cellStyle name="Output 13 3 2 3" xfId="14614"/>
    <cellStyle name="Output 13 3 2 3 2" xfId="26385"/>
    <cellStyle name="Output 13 3 2 3 2 2" xfId="46211"/>
    <cellStyle name="Output 13 3 2 3 3" xfId="36664"/>
    <cellStyle name="Output 13 3 2 4" xfId="15572"/>
    <cellStyle name="Output 13 3 2 4 2" xfId="27333"/>
    <cellStyle name="Output 13 3 2 4 2 2" xfId="47159"/>
    <cellStyle name="Output 13 3 2 4 3" xfId="37622"/>
    <cellStyle name="Output 13 3 2 5" xfId="16499"/>
    <cellStyle name="Output 13 3 2 5 2" xfId="28245"/>
    <cellStyle name="Output 13 3 2 5 2 2" xfId="48071"/>
    <cellStyle name="Output 13 3 2 5 3" xfId="38549"/>
    <cellStyle name="Output 13 3 2 6" xfId="17370"/>
    <cellStyle name="Output 13 3 2 6 2" xfId="29113"/>
    <cellStyle name="Output 13 3 2 6 2 2" xfId="48939"/>
    <cellStyle name="Output 13 3 2 6 3" xfId="39420"/>
    <cellStyle name="Output 13 3 2 7" xfId="18217"/>
    <cellStyle name="Output 13 3 2 7 2" xfId="29937"/>
    <cellStyle name="Output 13 3 2 7 2 2" xfId="49763"/>
    <cellStyle name="Output 13 3 2 7 3" xfId="40267"/>
    <cellStyle name="Output 13 3 2 8" xfId="18984"/>
    <cellStyle name="Output 13 3 2 8 2" xfId="41034"/>
    <cellStyle name="Output 13 3 2 9" xfId="31453"/>
    <cellStyle name="Output 13 3 3" xfId="9810"/>
    <cellStyle name="Output 13 3 3 2" xfId="14215"/>
    <cellStyle name="Output 13 3 3 2 2" xfId="25987"/>
    <cellStyle name="Output 13 3 3 2 2 2" xfId="45813"/>
    <cellStyle name="Output 13 3 3 2 3" xfId="36265"/>
    <cellStyle name="Output 13 3 3 3" xfId="15175"/>
    <cellStyle name="Output 13 3 3 3 2" xfId="26945"/>
    <cellStyle name="Output 13 3 3 3 2 2" xfId="46771"/>
    <cellStyle name="Output 13 3 3 3 3" xfId="37225"/>
    <cellStyle name="Output 13 3 3 4" xfId="16127"/>
    <cellStyle name="Output 13 3 3 4 2" xfId="27873"/>
    <cellStyle name="Output 13 3 3 4 2 2" xfId="47699"/>
    <cellStyle name="Output 13 3 3 4 3" xfId="38177"/>
    <cellStyle name="Output 13 3 3 5" xfId="17001"/>
    <cellStyle name="Output 13 3 3 5 2" xfId="28747"/>
    <cellStyle name="Output 13 3 3 5 2 2" xfId="48573"/>
    <cellStyle name="Output 13 3 3 5 3" xfId="39051"/>
    <cellStyle name="Output 13 3 3 6" xfId="17866"/>
    <cellStyle name="Output 13 3 3 6 2" xfId="29586"/>
    <cellStyle name="Output 13 3 3 6 2 2" xfId="49412"/>
    <cellStyle name="Output 13 3 3 6 3" xfId="39916"/>
    <cellStyle name="Output 13 3 3 7" xfId="18642"/>
    <cellStyle name="Output 13 3 3 7 2" xfId="30362"/>
    <cellStyle name="Output 13 3 3 7 2 2" xfId="50188"/>
    <cellStyle name="Output 13 3 3 7 3" xfId="40692"/>
    <cellStyle name="Output 13 3 3 8" xfId="19399"/>
    <cellStyle name="Output 13 3 3 8 2" xfId="41449"/>
    <cellStyle name="Output 13 3 3 9" xfId="31874"/>
    <cellStyle name="Output 13 3 4" xfId="12578"/>
    <cellStyle name="Output 13 3 4 2" xfId="24392"/>
    <cellStyle name="Output 13 3 4 2 2" xfId="44219"/>
    <cellStyle name="Output 13 3 4 3" xfId="34629"/>
    <cellStyle name="Output 13 3 5" xfId="10618"/>
    <cellStyle name="Output 13 3 5 2" xfId="22489"/>
    <cellStyle name="Output 13 3 5 2 2" xfId="42320"/>
    <cellStyle name="Output 13 3 5 3" xfId="32673"/>
    <cellStyle name="Output 13 3 6" xfId="12789"/>
    <cellStyle name="Output 13 3 6 2" xfId="24595"/>
    <cellStyle name="Output 13 3 6 2 2" xfId="44422"/>
    <cellStyle name="Output 13 3 6 3" xfId="34840"/>
    <cellStyle name="Output 13 3 7" xfId="10438"/>
    <cellStyle name="Output 13 3 7 2" xfId="22312"/>
    <cellStyle name="Output 13 3 7 2 2" xfId="42143"/>
    <cellStyle name="Output 13 3 7 3" xfId="32493"/>
    <cellStyle name="Output 13 3 8" xfId="13315"/>
    <cellStyle name="Output 13 3 8 2" xfId="25102"/>
    <cellStyle name="Output 13 3 8 2 2" xfId="44928"/>
    <cellStyle name="Output 13 3 8 3" xfId="35365"/>
    <cellStyle name="Output 13 3 9" xfId="10037"/>
    <cellStyle name="Output 13 3 9 2" xfId="21912"/>
    <cellStyle name="Output 13 3 9 2 2" xfId="41744"/>
    <cellStyle name="Output 13 3 9 3" xfId="32093"/>
    <cellStyle name="Output 13 4" xfId="8148"/>
    <cellStyle name="Output 13 4 2" xfId="13119"/>
    <cellStyle name="Output 13 4 2 2" xfId="24912"/>
    <cellStyle name="Output 13 4 2 2 2" xfId="44738"/>
    <cellStyle name="Output 13 4 2 3" xfId="35169"/>
    <cellStyle name="Output 13 4 3" xfId="10189"/>
    <cellStyle name="Output 13 4 3 2" xfId="22063"/>
    <cellStyle name="Output 13 4 3 2 2" xfId="41895"/>
    <cellStyle name="Output 13 4 3 3" xfId="32245"/>
    <cellStyle name="Output 13 4 4" xfId="12318"/>
    <cellStyle name="Output 13 4 4 2" xfId="24135"/>
    <cellStyle name="Output 13 4 4 2 2" xfId="43962"/>
    <cellStyle name="Output 13 4 4 3" xfId="34369"/>
    <cellStyle name="Output 13 4 5" xfId="10860"/>
    <cellStyle name="Output 13 4 5 2" xfId="22731"/>
    <cellStyle name="Output 13 4 5 2 2" xfId="42562"/>
    <cellStyle name="Output 13 4 5 3" xfId="32915"/>
    <cellStyle name="Output 13 4 6" xfId="13069"/>
    <cellStyle name="Output 13 4 6 2" xfId="24862"/>
    <cellStyle name="Output 13 4 6 2 2" xfId="44688"/>
    <cellStyle name="Output 13 4 6 3" xfId="35119"/>
    <cellStyle name="Output 13 4 7" xfId="10232"/>
    <cellStyle name="Output 13 4 7 2" xfId="22106"/>
    <cellStyle name="Output 13 4 7 2 2" xfId="41938"/>
    <cellStyle name="Output 13 4 7 3" xfId="32288"/>
    <cellStyle name="Output 13 4 8" xfId="12841"/>
    <cellStyle name="Output 13 4 8 2" xfId="34892"/>
    <cellStyle name="Output 13 4 9" xfId="31206"/>
    <cellStyle name="Output 13 5" xfId="9582"/>
    <cellStyle name="Output 13 5 2" xfId="13987"/>
    <cellStyle name="Output 13 5 2 2" xfId="25759"/>
    <cellStyle name="Output 13 5 2 2 2" xfId="45585"/>
    <cellStyle name="Output 13 5 2 3" xfId="36037"/>
    <cellStyle name="Output 13 5 3" xfId="14947"/>
    <cellStyle name="Output 13 5 3 2" xfId="26717"/>
    <cellStyle name="Output 13 5 3 2 2" xfId="46543"/>
    <cellStyle name="Output 13 5 3 3" xfId="36997"/>
    <cellStyle name="Output 13 5 4" xfId="15899"/>
    <cellStyle name="Output 13 5 4 2" xfId="27645"/>
    <cellStyle name="Output 13 5 4 2 2" xfId="47471"/>
    <cellStyle name="Output 13 5 4 3" xfId="37949"/>
    <cellStyle name="Output 13 5 5" xfId="16773"/>
    <cellStyle name="Output 13 5 5 2" xfId="28519"/>
    <cellStyle name="Output 13 5 5 2 2" xfId="48345"/>
    <cellStyle name="Output 13 5 5 3" xfId="38823"/>
    <cellStyle name="Output 13 5 6" xfId="17638"/>
    <cellStyle name="Output 13 5 6 2" xfId="29358"/>
    <cellStyle name="Output 13 5 6 2 2" xfId="49184"/>
    <cellStyle name="Output 13 5 6 3" xfId="39688"/>
    <cellStyle name="Output 13 5 7" xfId="18414"/>
    <cellStyle name="Output 13 5 7 2" xfId="30134"/>
    <cellStyle name="Output 13 5 7 2 2" xfId="49960"/>
    <cellStyle name="Output 13 5 7 3" xfId="40464"/>
    <cellStyle name="Output 13 5 8" xfId="19171"/>
    <cellStyle name="Output 13 5 8 2" xfId="41221"/>
    <cellStyle name="Output 13 5 9" xfId="31646"/>
    <cellStyle name="Output 13 6" xfId="12024"/>
    <cellStyle name="Output 13 6 2" xfId="23851"/>
    <cellStyle name="Output 13 6 2 2" xfId="43679"/>
    <cellStyle name="Output 13 6 3" xfId="34076"/>
    <cellStyle name="Output 13 7" xfId="11107"/>
    <cellStyle name="Output 13 7 2" xfId="22975"/>
    <cellStyle name="Output 13 7 2 2" xfId="42805"/>
    <cellStyle name="Output 13 7 3" xfId="33161"/>
    <cellStyle name="Output 13 8" xfId="11643"/>
    <cellStyle name="Output 13 8 2" xfId="23500"/>
    <cellStyle name="Output 13 8 2 2" xfId="43329"/>
    <cellStyle name="Output 13 8 3" xfId="33696"/>
    <cellStyle name="Output 13 9" xfId="11405"/>
    <cellStyle name="Output 13 9 2" xfId="23266"/>
    <cellStyle name="Output 13 9 2 2" xfId="43095"/>
    <cellStyle name="Output 13 9 3" xfId="33458"/>
    <cellStyle name="Output 14" xfId="6374"/>
    <cellStyle name="Output 14 10" xfId="13716"/>
    <cellStyle name="Output 14 10 2" xfId="25496"/>
    <cellStyle name="Output 14 10 2 2" xfId="45322"/>
    <cellStyle name="Output 14 10 3" xfId="35766"/>
    <cellStyle name="Output 14 11" xfId="14717"/>
    <cellStyle name="Output 14 11 2" xfId="26488"/>
    <cellStyle name="Output 14 11 2 2" xfId="46314"/>
    <cellStyle name="Output 14 11 3" xfId="36767"/>
    <cellStyle name="Output 14 12" xfId="15675"/>
    <cellStyle name="Output 14 12 2" xfId="27434"/>
    <cellStyle name="Output 14 12 2 2" xfId="47260"/>
    <cellStyle name="Output 14 12 3" xfId="37725"/>
    <cellStyle name="Output 14 13" xfId="30667"/>
    <cellStyle name="Output 14 2" xfId="7040"/>
    <cellStyle name="Output 14 2 10" xfId="11138"/>
    <cellStyle name="Output 14 2 10 2" xfId="23006"/>
    <cellStyle name="Output 14 2 10 2 2" xfId="42836"/>
    <cellStyle name="Output 14 2 10 3" xfId="33192"/>
    <cellStyle name="Output 14 2 11" xfId="12734"/>
    <cellStyle name="Output 14 2 11 2" xfId="24543"/>
    <cellStyle name="Output 14 2 11 2 2" xfId="44370"/>
    <cellStyle name="Output 14 2 11 3" xfId="34785"/>
    <cellStyle name="Output 14 2 12" xfId="30792"/>
    <cellStyle name="Output 14 2 2" xfId="7828"/>
    <cellStyle name="Output 14 2 2 10" xfId="14737"/>
    <cellStyle name="Output 14 2 2 10 2" xfId="26507"/>
    <cellStyle name="Output 14 2 2 10 2 2" xfId="46333"/>
    <cellStyle name="Output 14 2 2 10 3" xfId="36787"/>
    <cellStyle name="Output 14 2 2 11" xfId="31040"/>
    <cellStyle name="Output 14 2 2 2" xfId="9471"/>
    <cellStyle name="Output 14 2 2 2 2" xfId="13906"/>
    <cellStyle name="Output 14 2 2 2 2 2" xfId="25679"/>
    <cellStyle name="Output 14 2 2 2 2 2 2" xfId="45505"/>
    <cellStyle name="Output 14 2 2 2 2 3" xfId="35956"/>
    <cellStyle name="Output 14 2 2 2 3" xfId="14868"/>
    <cellStyle name="Output 14 2 2 2 3 2" xfId="26638"/>
    <cellStyle name="Output 14 2 2 2 3 2 2" xfId="46464"/>
    <cellStyle name="Output 14 2 2 2 3 3" xfId="36918"/>
    <cellStyle name="Output 14 2 2 2 4" xfId="15820"/>
    <cellStyle name="Output 14 2 2 2 4 2" xfId="27568"/>
    <cellStyle name="Output 14 2 2 2 4 2 2" xfId="47394"/>
    <cellStyle name="Output 14 2 2 2 4 3" xfId="37870"/>
    <cellStyle name="Output 14 2 2 2 5" xfId="16700"/>
    <cellStyle name="Output 14 2 2 2 5 2" xfId="28446"/>
    <cellStyle name="Output 14 2 2 2 5 2 2" xfId="48272"/>
    <cellStyle name="Output 14 2 2 2 5 3" xfId="38750"/>
    <cellStyle name="Output 14 2 2 2 6" xfId="17566"/>
    <cellStyle name="Output 14 2 2 2 6 2" xfId="29286"/>
    <cellStyle name="Output 14 2 2 2 6 2 2" xfId="49112"/>
    <cellStyle name="Output 14 2 2 2 6 3" xfId="39616"/>
    <cellStyle name="Output 14 2 2 2 7" xfId="18342"/>
    <cellStyle name="Output 14 2 2 2 7 2" xfId="30062"/>
    <cellStyle name="Output 14 2 2 2 7 2 2" xfId="49888"/>
    <cellStyle name="Output 14 2 2 2 7 3" xfId="40392"/>
    <cellStyle name="Output 14 2 2 2 8" xfId="19099"/>
    <cellStyle name="Output 14 2 2 2 8 2" xfId="41149"/>
    <cellStyle name="Output 14 2 2 2 9" xfId="31574"/>
    <cellStyle name="Output 14 2 2 3" xfId="9925"/>
    <cellStyle name="Output 14 2 2 3 2" xfId="14330"/>
    <cellStyle name="Output 14 2 2 3 2 2" xfId="26102"/>
    <cellStyle name="Output 14 2 2 3 2 2 2" xfId="45928"/>
    <cellStyle name="Output 14 2 2 3 2 3" xfId="36380"/>
    <cellStyle name="Output 14 2 2 3 3" xfId="15290"/>
    <cellStyle name="Output 14 2 2 3 3 2" xfId="27060"/>
    <cellStyle name="Output 14 2 2 3 3 2 2" xfId="46886"/>
    <cellStyle name="Output 14 2 2 3 3 3" xfId="37340"/>
    <cellStyle name="Output 14 2 2 3 4" xfId="16242"/>
    <cellStyle name="Output 14 2 2 3 4 2" xfId="27988"/>
    <cellStyle name="Output 14 2 2 3 4 2 2" xfId="47814"/>
    <cellStyle name="Output 14 2 2 3 4 3" xfId="38292"/>
    <cellStyle name="Output 14 2 2 3 5" xfId="17116"/>
    <cellStyle name="Output 14 2 2 3 5 2" xfId="28862"/>
    <cellStyle name="Output 14 2 2 3 5 2 2" xfId="48688"/>
    <cellStyle name="Output 14 2 2 3 5 3" xfId="39166"/>
    <cellStyle name="Output 14 2 2 3 6" xfId="17981"/>
    <cellStyle name="Output 14 2 2 3 6 2" xfId="29701"/>
    <cellStyle name="Output 14 2 2 3 6 2 2" xfId="49527"/>
    <cellStyle name="Output 14 2 2 3 6 3" xfId="40031"/>
    <cellStyle name="Output 14 2 2 3 7" xfId="18757"/>
    <cellStyle name="Output 14 2 2 3 7 2" xfId="30477"/>
    <cellStyle name="Output 14 2 2 3 7 2 2" xfId="50303"/>
    <cellStyle name="Output 14 2 2 3 7 3" xfId="40807"/>
    <cellStyle name="Output 14 2 2 3 8" xfId="19514"/>
    <cellStyle name="Output 14 2 2 3 8 2" xfId="41564"/>
    <cellStyle name="Output 14 2 2 3 9" xfId="31989"/>
    <cellStyle name="Output 14 2 2 4" xfId="12890"/>
    <cellStyle name="Output 14 2 2 4 2" xfId="24688"/>
    <cellStyle name="Output 14 2 2 4 2 2" xfId="44515"/>
    <cellStyle name="Output 14 2 2 4 3" xfId="34941"/>
    <cellStyle name="Output 14 2 2 5" xfId="12979"/>
    <cellStyle name="Output 14 2 2 5 2" xfId="24774"/>
    <cellStyle name="Output 14 2 2 5 2 2" xfId="44601"/>
    <cellStyle name="Output 14 2 2 5 3" xfId="35030"/>
    <cellStyle name="Output 14 2 2 6" xfId="10313"/>
    <cellStyle name="Output 14 2 2 6 2" xfId="22187"/>
    <cellStyle name="Output 14 2 2 6 2 2" xfId="42018"/>
    <cellStyle name="Output 14 2 2 6 3" xfId="32368"/>
    <cellStyle name="Output 14 2 2 7" xfId="11952"/>
    <cellStyle name="Output 14 2 2 7 2" xfId="23780"/>
    <cellStyle name="Output 14 2 2 7 2 2" xfId="43608"/>
    <cellStyle name="Output 14 2 2 7 3" xfId="34004"/>
    <cellStyle name="Output 14 2 2 8" xfId="11170"/>
    <cellStyle name="Output 14 2 2 8 2" xfId="23038"/>
    <cellStyle name="Output 14 2 2 8 2 2" xfId="42868"/>
    <cellStyle name="Output 14 2 2 8 3" xfId="33224"/>
    <cellStyle name="Output 14 2 2 9" xfId="13755"/>
    <cellStyle name="Output 14 2 2 9 2" xfId="25530"/>
    <cellStyle name="Output 14 2 2 9 2 2" xfId="45356"/>
    <cellStyle name="Output 14 2 2 9 3" xfId="35805"/>
    <cellStyle name="Output 14 2 3" xfId="8685"/>
    <cellStyle name="Output 14 2 3 2" xfId="13427"/>
    <cellStyle name="Output 14 2 3 2 2" xfId="25212"/>
    <cellStyle name="Output 14 2 3 2 2 2" xfId="45038"/>
    <cellStyle name="Output 14 2 3 2 3" xfId="35477"/>
    <cellStyle name="Output 14 2 3 3" xfId="14447"/>
    <cellStyle name="Output 14 2 3 3 2" xfId="26219"/>
    <cellStyle name="Output 14 2 3 3 2 2" xfId="46045"/>
    <cellStyle name="Output 14 2 3 3 3" xfId="36497"/>
    <cellStyle name="Output 14 2 3 4" xfId="15407"/>
    <cellStyle name="Output 14 2 3 4 2" xfId="27175"/>
    <cellStyle name="Output 14 2 3 4 2 2" xfId="47001"/>
    <cellStyle name="Output 14 2 3 4 3" xfId="37457"/>
    <cellStyle name="Output 14 2 3 5" xfId="16356"/>
    <cellStyle name="Output 14 2 3 5 2" xfId="28102"/>
    <cellStyle name="Output 14 2 3 5 2 2" xfId="47928"/>
    <cellStyle name="Output 14 2 3 5 3" xfId="38406"/>
    <cellStyle name="Output 14 2 3 6" xfId="17229"/>
    <cellStyle name="Output 14 2 3 6 2" xfId="28975"/>
    <cellStyle name="Output 14 2 3 6 2 2" xfId="48801"/>
    <cellStyle name="Output 14 2 3 6 3" xfId="39279"/>
    <cellStyle name="Output 14 2 3 7" xfId="18094"/>
    <cellStyle name="Output 14 2 3 7 2" xfId="29814"/>
    <cellStyle name="Output 14 2 3 7 2 2" xfId="49640"/>
    <cellStyle name="Output 14 2 3 7 3" xfId="40144"/>
    <cellStyle name="Output 14 2 3 8" xfId="18870"/>
    <cellStyle name="Output 14 2 3 8 2" xfId="40920"/>
    <cellStyle name="Output 14 2 3 9" xfId="31326"/>
    <cellStyle name="Output 14 2 4" xfId="9696"/>
    <cellStyle name="Output 14 2 4 2" xfId="14101"/>
    <cellStyle name="Output 14 2 4 2 2" xfId="25873"/>
    <cellStyle name="Output 14 2 4 2 2 2" xfId="45699"/>
    <cellStyle name="Output 14 2 4 2 3" xfId="36151"/>
    <cellStyle name="Output 14 2 4 3" xfId="15061"/>
    <cellStyle name="Output 14 2 4 3 2" xfId="26831"/>
    <cellStyle name="Output 14 2 4 3 2 2" xfId="46657"/>
    <cellStyle name="Output 14 2 4 3 3" xfId="37111"/>
    <cellStyle name="Output 14 2 4 4" xfId="16013"/>
    <cellStyle name="Output 14 2 4 4 2" xfId="27759"/>
    <cellStyle name="Output 14 2 4 4 2 2" xfId="47585"/>
    <cellStyle name="Output 14 2 4 4 3" xfId="38063"/>
    <cellStyle name="Output 14 2 4 5" xfId="16887"/>
    <cellStyle name="Output 14 2 4 5 2" xfId="28633"/>
    <cellStyle name="Output 14 2 4 5 2 2" xfId="48459"/>
    <cellStyle name="Output 14 2 4 5 3" xfId="38937"/>
    <cellStyle name="Output 14 2 4 6" xfId="17752"/>
    <cellStyle name="Output 14 2 4 6 2" xfId="29472"/>
    <cellStyle name="Output 14 2 4 6 2 2" xfId="49298"/>
    <cellStyle name="Output 14 2 4 6 3" xfId="39802"/>
    <cellStyle name="Output 14 2 4 7" xfId="18528"/>
    <cellStyle name="Output 14 2 4 7 2" xfId="30248"/>
    <cellStyle name="Output 14 2 4 7 2 2" xfId="50074"/>
    <cellStyle name="Output 14 2 4 7 3" xfId="40578"/>
    <cellStyle name="Output 14 2 4 8" xfId="19285"/>
    <cellStyle name="Output 14 2 4 8 2" xfId="41335"/>
    <cellStyle name="Output 14 2 4 9" xfId="31760"/>
    <cellStyle name="Output 14 2 5" xfId="12398"/>
    <cellStyle name="Output 14 2 5 2" xfId="24214"/>
    <cellStyle name="Output 14 2 5 2 2" xfId="44041"/>
    <cellStyle name="Output 14 2 5 3" xfId="34449"/>
    <cellStyle name="Output 14 2 6" xfId="10785"/>
    <cellStyle name="Output 14 2 6 2" xfId="22656"/>
    <cellStyle name="Output 14 2 6 2 2" xfId="42487"/>
    <cellStyle name="Output 14 2 6 3" xfId="32840"/>
    <cellStyle name="Output 14 2 7" xfId="13173"/>
    <cellStyle name="Output 14 2 7 2" xfId="24966"/>
    <cellStyle name="Output 14 2 7 2 2" xfId="44792"/>
    <cellStyle name="Output 14 2 7 3" xfId="35223"/>
    <cellStyle name="Output 14 2 8" xfId="10138"/>
    <cellStyle name="Output 14 2 8 2" xfId="22012"/>
    <cellStyle name="Output 14 2 8 2 2" xfId="41844"/>
    <cellStyle name="Output 14 2 8 3" xfId="32194"/>
    <cellStyle name="Output 14 2 9" xfId="11985"/>
    <cellStyle name="Output 14 2 9 2" xfId="23812"/>
    <cellStyle name="Output 14 2 9 2 2" xfId="43640"/>
    <cellStyle name="Output 14 2 9 3" xfId="34037"/>
    <cellStyle name="Output 14 3" xfId="7305"/>
    <cellStyle name="Output 14 3 10" xfId="17501"/>
    <cellStyle name="Output 14 3 10 2" xfId="29243"/>
    <cellStyle name="Output 14 3 10 2 2" xfId="49069"/>
    <cellStyle name="Output 14 3 10 3" xfId="39551"/>
    <cellStyle name="Output 14 3 11" xfId="30920"/>
    <cellStyle name="Output 14 3 2" xfId="8948"/>
    <cellStyle name="Output 14 3 2 2" xfId="13609"/>
    <cellStyle name="Output 14 3 2 2 2" xfId="25391"/>
    <cellStyle name="Output 14 3 2 2 2 2" xfId="45217"/>
    <cellStyle name="Output 14 3 2 2 3" xfId="35659"/>
    <cellStyle name="Output 14 3 2 3" xfId="14615"/>
    <cellStyle name="Output 14 3 2 3 2" xfId="26386"/>
    <cellStyle name="Output 14 3 2 3 2 2" xfId="46212"/>
    <cellStyle name="Output 14 3 2 3 3" xfId="36665"/>
    <cellStyle name="Output 14 3 2 4" xfId="15573"/>
    <cellStyle name="Output 14 3 2 4 2" xfId="27334"/>
    <cellStyle name="Output 14 3 2 4 2 2" xfId="47160"/>
    <cellStyle name="Output 14 3 2 4 3" xfId="37623"/>
    <cellStyle name="Output 14 3 2 5" xfId="16500"/>
    <cellStyle name="Output 14 3 2 5 2" xfId="28246"/>
    <cellStyle name="Output 14 3 2 5 2 2" xfId="48072"/>
    <cellStyle name="Output 14 3 2 5 3" xfId="38550"/>
    <cellStyle name="Output 14 3 2 6" xfId="17371"/>
    <cellStyle name="Output 14 3 2 6 2" xfId="29114"/>
    <cellStyle name="Output 14 3 2 6 2 2" xfId="48940"/>
    <cellStyle name="Output 14 3 2 6 3" xfId="39421"/>
    <cellStyle name="Output 14 3 2 7" xfId="18218"/>
    <cellStyle name="Output 14 3 2 7 2" xfId="29938"/>
    <cellStyle name="Output 14 3 2 7 2 2" xfId="49764"/>
    <cellStyle name="Output 14 3 2 7 3" xfId="40268"/>
    <cellStyle name="Output 14 3 2 8" xfId="18985"/>
    <cellStyle name="Output 14 3 2 8 2" xfId="41035"/>
    <cellStyle name="Output 14 3 2 9" xfId="31454"/>
    <cellStyle name="Output 14 3 3" xfId="9811"/>
    <cellStyle name="Output 14 3 3 2" xfId="14216"/>
    <cellStyle name="Output 14 3 3 2 2" xfId="25988"/>
    <cellStyle name="Output 14 3 3 2 2 2" xfId="45814"/>
    <cellStyle name="Output 14 3 3 2 3" xfId="36266"/>
    <cellStyle name="Output 14 3 3 3" xfId="15176"/>
    <cellStyle name="Output 14 3 3 3 2" xfId="26946"/>
    <cellStyle name="Output 14 3 3 3 2 2" xfId="46772"/>
    <cellStyle name="Output 14 3 3 3 3" xfId="37226"/>
    <cellStyle name="Output 14 3 3 4" xfId="16128"/>
    <cellStyle name="Output 14 3 3 4 2" xfId="27874"/>
    <cellStyle name="Output 14 3 3 4 2 2" xfId="47700"/>
    <cellStyle name="Output 14 3 3 4 3" xfId="38178"/>
    <cellStyle name="Output 14 3 3 5" xfId="17002"/>
    <cellStyle name="Output 14 3 3 5 2" xfId="28748"/>
    <cellStyle name="Output 14 3 3 5 2 2" xfId="48574"/>
    <cellStyle name="Output 14 3 3 5 3" xfId="39052"/>
    <cellStyle name="Output 14 3 3 6" xfId="17867"/>
    <cellStyle name="Output 14 3 3 6 2" xfId="29587"/>
    <cellStyle name="Output 14 3 3 6 2 2" xfId="49413"/>
    <cellStyle name="Output 14 3 3 6 3" xfId="39917"/>
    <cellStyle name="Output 14 3 3 7" xfId="18643"/>
    <cellStyle name="Output 14 3 3 7 2" xfId="30363"/>
    <cellStyle name="Output 14 3 3 7 2 2" xfId="50189"/>
    <cellStyle name="Output 14 3 3 7 3" xfId="40693"/>
    <cellStyle name="Output 14 3 3 8" xfId="19400"/>
    <cellStyle name="Output 14 3 3 8 2" xfId="41450"/>
    <cellStyle name="Output 14 3 3 9" xfId="31875"/>
    <cellStyle name="Output 14 3 4" xfId="12579"/>
    <cellStyle name="Output 14 3 4 2" xfId="24393"/>
    <cellStyle name="Output 14 3 4 2 2" xfId="44220"/>
    <cellStyle name="Output 14 3 4 3" xfId="34630"/>
    <cellStyle name="Output 14 3 5" xfId="10617"/>
    <cellStyle name="Output 14 3 5 2" xfId="22488"/>
    <cellStyle name="Output 14 3 5 2 2" xfId="42319"/>
    <cellStyle name="Output 14 3 5 3" xfId="32672"/>
    <cellStyle name="Output 14 3 6" xfId="13809"/>
    <cellStyle name="Output 14 3 6 2" xfId="25584"/>
    <cellStyle name="Output 14 3 6 2 2" xfId="45410"/>
    <cellStyle name="Output 14 3 6 3" xfId="35859"/>
    <cellStyle name="Output 14 3 7" xfId="14785"/>
    <cellStyle name="Output 14 3 7 2" xfId="26555"/>
    <cellStyle name="Output 14 3 7 2 2" xfId="46381"/>
    <cellStyle name="Output 14 3 7 3" xfId="36835"/>
    <cellStyle name="Output 14 3 8" xfId="15737"/>
    <cellStyle name="Output 14 3 8 2" xfId="27491"/>
    <cellStyle name="Output 14 3 8 2 2" xfId="47317"/>
    <cellStyle name="Output 14 3 8 3" xfId="37787"/>
    <cellStyle name="Output 14 3 9" xfId="16632"/>
    <cellStyle name="Output 14 3 9 2" xfId="28378"/>
    <cellStyle name="Output 14 3 9 2 2" xfId="48204"/>
    <cellStyle name="Output 14 3 9 3" xfId="38682"/>
    <cellStyle name="Output 14 4" xfId="8149"/>
    <cellStyle name="Output 14 4 2" xfId="13120"/>
    <cellStyle name="Output 14 4 2 2" xfId="24913"/>
    <cellStyle name="Output 14 4 2 2 2" xfId="44739"/>
    <cellStyle name="Output 14 4 2 3" xfId="35170"/>
    <cellStyle name="Output 14 4 3" xfId="10188"/>
    <cellStyle name="Output 14 4 3 2" xfId="22062"/>
    <cellStyle name="Output 14 4 3 2 2" xfId="41894"/>
    <cellStyle name="Output 14 4 3 3" xfId="32244"/>
    <cellStyle name="Output 14 4 4" xfId="12851"/>
    <cellStyle name="Output 14 4 4 2" xfId="24653"/>
    <cellStyle name="Output 14 4 4 2 2" xfId="44480"/>
    <cellStyle name="Output 14 4 4 3" xfId="34902"/>
    <cellStyle name="Output 14 4 5" xfId="10388"/>
    <cellStyle name="Output 14 4 5 2" xfId="22262"/>
    <cellStyle name="Output 14 4 5 2 2" xfId="42093"/>
    <cellStyle name="Output 14 4 5 3" xfId="32443"/>
    <cellStyle name="Output 14 4 6" xfId="13090"/>
    <cellStyle name="Output 14 4 6 2" xfId="24883"/>
    <cellStyle name="Output 14 4 6 2 2" xfId="44709"/>
    <cellStyle name="Output 14 4 6 3" xfId="35140"/>
    <cellStyle name="Output 14 4 7" xfId="12173"/>
    <cellStyle name="Output 14 4 7 2" xfId="23997"/>
    <cellStyle name="Output 14 4 7 2 2" xfId="43824"/>
    <cellStyle name="Output 14 4 7 3" xfId="34224"/>
    <cellStyle name="Output 14 4 8" xfId="10978"/>
    <cellStyle name="Output 14 4 8 2" xfId="33033"/>
    <cellStyle name="Output 14 4 9" xfId="31207"/>
    <cellStyle name="Output 14 5" xfId="9583"/>
    <cellStyle name="Output 14 5 2" xfId="13988"/>
    <cellStyle name="Output 14 5 2 2" xfId="25760"/>
    <cellStyle name="Output 14 5 2 2 2" xfId="45586"/>
    <cellStyle name="Output 14 5 2 3" xfId="36038"/>
    <cellStyle name="Output 14 5 3" xfId="14948"/>
    <cellStyle name="Output 14 5 3 2" xfId="26718"/>
    <cellStyle name="Output 14 5 3 2 2" xfId="46544"/>
    <cellStyle name="Output 14 5 3 3" xfId="36998"/>
    <cellStyle name="Output 14 5 4" xfId="15900"/>
    <cellStyle name="Output 14 5 4 2" xfId="27646"/>
    <cellStyle name="Output 14 5 4 2 2" xfId="47472"/>
    <cellStyle name="Output 14 5 4 3" xfId="37950"/>
    <cellStyle name="Output 14 5 5" xfId="16774"/>
    <cellStyle name="Output 14 5 5 2" xfId="28520"/>
    <cellStyle name="Output 14 5 5 2 2" xfId="48346"/>
    <cellStyle name="Output 14 5 5 3" xfId="38824"/>
    <cellStyle name="Output 14 5 6" xfId="17639"/>
    <cellStyle name="Output 14 5 6 2" xfId="29359"/>
    <cellStyle name="Output 14 5 6 2 2" xfId="49185"/>
    <cellStyle name="Output 14 5 6 3" xfId="39689"/>
    <cellStyle name="Output 14 5 7" xfId="18415"/>
    <cellStyle name="Output 14 5 7 2" xfId="30135"/>
    <cellStyle name="Output 14 5 7 2 2" xfId="49961"/>
    <cellStyle name="Output 14 5 7 3" xfId="40465"/>
    <cellStyle name="Output 14 5 8" xfId="19172"/>
    <cellStyle name="Output 14 5 8 2" xfId="41222"/>
    <cellStyle name="Output 14 5 9" xfId="31647"/>
    <cellStyle name="Output 14 6" xfId="12025"/>
    <cellStyle name="Output 14 6 2" xfId="23852"/>
    <cellStyle name="Output 14 6 2 2" xfId="43680"/>
    <cellStyle name="Output 14 6 3" xfId="34077"/>
    <cellStyle name="Output 14 7" xfId="11106"/>
    <cellStyle name="Output 14 7 2" xfId="22974"/>
    <cellStyle name="Output 14 7 2 2" xfId="42804"/>
    <cellStyle name="Output 14 7 3" xfId="33160"/>
    <cellStyle name="Output 14 8" xfId="11644"/>
    <cellStyle name="Output 14 8 2" xfId="23501"/>
    <cellStyle name="Output 14 8 2 2" xfId="43330"/>
    <cellStyle name="Output 14 8 3" xfId="33697"/>
    <cellStyle name="Output 14 9" xfId="11404"/>
    <cellStyle name="Output 14 9 2" xfId="23265"/>
    <cellStyle name="Output 14 9 2 2" xfId="43094"/>
    <cellStyle name="Output 14 9 3" xfId="33457"/>
    <cellStyle name="Output 15" xfId="6375"/>
    <cellStyle name="Output 15 10" xfId="13236"/>
    <cellStyle name="Output 15 10 2" xfId="25027"/>
    <cellStyle name="Output 15 10 2 2" xfId="44853"/>
    <cellStyle name="Output 15 10 3" xfId="35286"/>
    <cellStyle name="Output 15 11" xfId="10091"/>
    <cellStyle name="Output 15 11 2" xfId="21966"/>
    <cellStyle name="Output 15 11 2 2" xfId="41798"/>
    <cellStyle name="Output 15 11 3" xfId="32147"/>
    <cellStyle name="Output 15 12" xfId="11992"/>
    <cellStyle name="Output 15 12 2" xfId="23819"/>
    <cellStyle name="Output 15 12 2 2" xfId="43647"/>
    <cellStyle name="Output 15 12 3" xfId="34044"/>
    <cellStyle name="Output 15 13" xfId="30668"/>
    <cellStyle name="Output 15 2" xfId="7041"/>
    <cellStyle name="Output 15 2 10" xfId="11009"/>
    <cellStyle name="Output 15 2 10 2" xfId="22878"/>
    <cellStyle name="Output 15 2 10 2 2" xfId="42709"/>
    <cellStyle name="Output 15 2 10 3" xfId="33064"/>
    <cellStyle name="Output 15 2 11" xfId="11731"/>
    <cellStyle name="Output 15 2 11 2" xfId="23580"/>
    <cellStyle name="Output 15 2 11 2 2" xfId="43408"/>
    <cellStyle name="Output 15 2 11 3" xfId="33783"/>
    <cellStyle name="Output 15 2 12" xfId="30793"/>
    <cellStyle name="Output 15 2 2" xfId="7829"/>
    <cellStyle name="Output 15 2 2 10" xfId="18168"/>
    <cellStyle name="Output 15 2 2 10 2" xfId="29888"/>
    <cellStyle name="Output 15 2 2 10 2 2" xfId="49714"/>
    <cellStyle name="Output 15 2 2 10 3" xfId="40218"/>
    <cellStyle name="Output 15 2 2 11" xfId="31041"/>
    <cellStyle name="Output 15 2 2 2" xfId="9472"/>
    <cellStyle name="Output 15 2 2 2 2" xfId="13907"/>
    <cellStyle name="Output 15 2 2 2 2 2" xfId="25680"/>
    <cellStyle name="Output 15 2 2 2 2 2 2" xfId="45506"/>
    <cellStyle name="Output 15 2 2 2 2 3" xfId="35957"/>
    <cellStyle name="Output 15 2 2 2 3" xfId="14869"/>
    <cellStyle name="Output 15 2 2 2 3 2" xfId="26639"/>
    <cellStyle name="Output 15 2 2 2 3 2 2" xfId="46465"/>
    <cellStyle name="Output 15 2 2 2 3 3" xfId="36919"/>
    <cellStyle name="Output 15 2 2 2 4" xfId="15821"/>
    <cellStyle name="Output 15 2 2 2 4 2" xfId="27569"/>
    <cellStyle name="Output 15 2 2 2 4 2 2" xfId="47395"/>
    <cellStyle name="Output 15 2 2 2 4 3" xfId="37871"/>
    <cellStyle name="Output 15 2 2 2 5" xfId="16701"/>
    <cellStyle name="Output 15 2 2 2 5 2" xfId="28447"/>
    <cellStyle name="Output 15 2 2 2 5 2 2" xfId="48273"/>
    <cellStyle name="Output 15 2 2 2 5 3" xfId="38751"/>
    <cellStyle name="Output 15 2 2 2 6" xfId="17567"/>
    <cellStyle name="Output 15 2 2 2 6 2" xfId="29287"/>
    <cellStyle name="Output 15 2 2 2 6 2 2" xfId="49113"/>
    <cellStyle name="Output 15 2 2 2 6 3" xfId="39617"/>
    <cellStyle name="Output 15 2 2 2 7" xfId="18343"/>
    <cellStyle name="Output 15 2 2 2 7 2" xfId="30063"/>
    <cellStyle name="Output 15 2 2 2 7 2 2" xfId="49889"/>
    <cellStyle name="Output 15 2 2 2 7 3" xfId="40393"/>
    <cellStyle name="Output 15 2 2 2 8" xfId="19100"/>
    <cellStyle name="Output 15 2 2 2 8 2" xfId="41150"/>
    <cellStyle name="Output 15 2 2 2 9" xfId="31575"/>
    <cellStyle name="Output 15 2 2 3" xfId="9926"/>
    <cellStyle name="Output 15 2 2 3 2" xfId="14331"/>
    <cellStyle name="Output 15 2 2 3 2 2" xfId="26103"/>
    <cellStyle name="Output 15 2 2 3 2 2 2" xfId="45929"/>
    <cellStyle name="Output 15 2 2 3 2 3" xfId="36381"/>
    <cellStyle name="Output 15 2 2 3 3" xfId="15291"/>
    <cellStyle name="Output 15 2 2 3 3 2" xfId="27061"/>
    <cellStyle name="Output 15 2 2 3 3 2 2" xfId="46887"/>
    <cellStyle name="Output 15 2 2 3 3 3" xfId="37341"/>
    <cellStyle name="Output 15 2 2 3 4" xfId="16243"/>
    <cellStyle name="Output 15 2 2 3 4 2" xfId="27989"/>
    <cellStyle name="Output 15 2 2 3 4 2 2" xfId="47815"/>
    <cellStyle name="Output 15 2 2 3 4 3" xfId="38293"/>
    <cellStyle name="Output 15 2 2 3 5" xfId="17117"/>
    <cellStyle name="Output 15 2 2 3 5 2" xfId="28863"/>
    <cellStyle name="Output 15 2 2 3 5 2 2" xfId="48689"/>
    <cellStyle name="Output 15 2 2 3 5 3" xfId="39167"/>
    <cellStyle name="Output 15 2 2 3 6" xfId="17982"/>
    <cellStyle name="Output 15 2 2 3 6 2" xfId="29702"/>
    <cellStyle name="Output 15 2 2 3 6 2 2" xfId="49528"/>
    <cellStyle name="Output 15 2 2 3 6 3" xfId="40032"/>
    <cellStyle name="Output 15 2 2 3 7" xfId="18758"/>
    <cellStyle name="Output 15 2 2 3 7 2" xfId="30478"/>
    <cellStyle name="Output 15 2 2 3 7 2 2" xfId="50304"/>
    <cellStyle name="Output 15 2 2 3 7 3" xfId="40808"/>
    <cellStyle name="Output 15 2 2 3 8" xfId="19515"/>
    <cellStyle name="Output 15 2 2 3 8 2" xfId="41565"/>
    <cellStyle name="Output 15 2 2 3 9" xfId="31990"/>
    <cellStyle name="Output 15 2 2 4" xfId="12891"/>
    <cellStyle name="Output 15 2 2 4 2" xfId="24689"/>
    <cellStyle name="Output 15 2 2 4 2 2" xfId="44516"/>
    <cellStyle name="Output 15 2 2 4 3" xfId="34942"/>
    <cellStyle name="Output 15 2 2 5" xfId="13514"/>
    <cellStyle name="Output 15 2 2 5 2" xfId="25296"/>
    <cellStyle name="Output 15 2 2 5 2 2" xfId="45122"/>
    <cellStyle name="Output 15 2 2 5 3" xfId="35564"/>
    <cellStyle name="Output 15 2 2 6" xfId="14528"/>
    <cellStyle name="Output 15 2 2 6 2" xfId="26299"/>
    <cellStyle name="Output 15 2 2 6 2 2" xfId="46125"/>
    <cellStyle name="Output 15 2 2 6 3" xfId="36578"/>
    <cellStyle name="Output 15 2 2 7" xfId="15486"/>
    <cellStyle name="Output 15 2 2 7 2" xfId="27254"/>
    <cellStyle name="Output 15 2 2 7 2 2" xfId="47080"/>
    <cellStyle name="Output 15 2 2 7 3" xfId="37536"/>
    <cellStyle name="Output 15 2 2 8" xfId="16430"/>
    <cellStyle name="Output 15 2 2 8 2" xfId="28176"/>
    <cellStyle name="Output 15 2 2 8 2 2" xfId="48002"/>
    <cellStyle name="Output 15 2 2 8 3" xfId="38480"/>
    <cellStyle name="Output 15 2 2 9" xfId="17303"/>
    <cellStyle name="Output 15 2 2 9 2" xfId="29049"/>
    <cellStyle name="Output 15 2 2 9 2 2" xfId="48875"/>
    <cellStyle name="Output 15 2 2 9 3" xfId="39353"/>
    <cellStyle name="Output 15 2 3" xfId="8686"/>
    <cellStyle name="Output 15 2 3 2" xfId="13428"/>
    <cellStyle name="Output 15 2 3 2 2" xfId="25213"/>
    <cellStyle name="Output 15 2 3 2 2 2" xfId="45039"/>
    <cellStyle name="Output 15 2 3 2 3" xfId="35478"/>
    <cellStyle name="Output 15 2 3 3" xfId="14448"/>
    <cellStyle name="Output 15 2 3 3 2" xfId="26220"/>
    <cellStyle name="Output 15 2 3 3 2 2" xfId="46046"/>
    <cellStyle name="Output 15 2 3 3 3" xfId="36498"/>
    <cellStyle name="Output 15 2 3 4" xfId="15408"/>
    <cellStyle name="Output 15 2 3 4 2" xfId="27176"/>
    <cellStyle name="Output 15 2 3 4 2 2" xfId="47002"/>
    <cellStyle name="Output 15 2 3 4 3" xfId="37458"/>
    <cellStyle name="Output 15 2 3 5" xfId="16357"/>
    <cellStyle name="Output 15 2 3 5 2" xfId="28103"/>
    <cellStyle name="Output 15 2 3 5 2 2" xfId="47929"/>
    <cellStyle name="Output 15 2 3 5 3" xfId="38407"/>
    <cellStyle name="Output 15 2 3 6" xfId="17230"/>
    <cellStyle name="Output 15 2 3 6 2" xfId="28976"/>
    <cellStyle name="Output 15 2 3 6 2 2" xfId="48802"/>
    <cellStyle name="Output 15 2 3 6 3" xfId="39280"/>
    <cellStyle name="Output 15 2 3 7" xfId="18095"/>
    <cellStyle name="Output 15 2 3 7 2" xfId="29815"/>
    <cellStyle name="Output 15 2 3 7 2 2" xfId="49641"/>
    <cellStyle name="Output 15 2 3 7 3" xfId="40145"/>
    <cellStyle name="Output 15 2 3 8" xfId="18871"/>
    <cellStyle name="Output 15 2 3 8 2" xfId="40921"/>
    <cellStyle name="Output 15 2 3 9" xfId="31327"/>
    <cellStyle name="Output 15 2 4" xfId="9697"/>
    <cellStyle name="Output 15 2 4 2" xfId="14102"/>
    <cellStyle name="Output 15 2 4 2 2" xfId="25874"/>
    <cellStyle name="Output 15 2 4 2 2 2" xfId="45700"/>
    <cellStyle name="Output 15 2 4 2 3" xfId="36152"/>
    <cellStyle name="Output 15 2 4 3" xfId="15062"/>
    <cellStyle name="Output 15 2 4 3 2" xfId="26832"/>
    <cellStyle name="Output 15 2 4 3 2 2" xfId="46658"/>
    <cellStyle name="Output 15 2 4 3 3" xfId="37112"/>
    <cellStyle name="Output 15 2 4 4" xfId="16014"/>
    <cellStyle name="Output 15 2 4 4 2" xfId="27760"/>
    <cellStyle name="Output 15 2 4 4 2 2" xfId="47586"/>
    <cellStyle name="Output 15 2 4 4 3" xfId="38064"/>
    <cellStyle name="Output 15 2 4 5" xfId="16888"/>
    <cellStyle name="Output 15 2 4 5 2" xfId="28634"/>
    <cellStyle name="Output 15 2 4 5 2 2" xfId="48460"/>
    <cellStyle name="Output 15 2 4 5 3" xfId="38938"/>
    <cellStyle name="Output 15 2 4 6" xfId="17753"/>
    <cellStyle name="Output 15 2 4 6 2" xfId="29473"/>
    <cellStyle name="Output 15 2 4 6 2 2" xfId="49299"/>
    <cellStyle name="Output 15 2 4 6 3" xfId="39803"/>
    <cellStyle name="Output 15 2 4 7" xfId="18529"/>
    <cellStyle name="Output 15 2 4 7 2" xfId="30249"/>
    <cellStyle name="Output 15 2 4 7 2 2" xfId="50075"/>
    <cellStyle name="Output 15 2 4 7 3" xfId="40579"/>
    <cellStyle name="Output 15 2 4 8" xfId="19286"/>
    <cellStyle name="Output 15 2 4 8 2" xfId="41336"/>
    <cellStyle name="Output 15 2 4 9" xfId="31761"/>
    <cellStyle name="Output 15 2 5" xfId="12399"/>
    <cellStyle name="Output 15 2 5 2" xfId="24215"/>
    <cellStyle name="Output 15 2 5 2 2" xfId="44042"/>
    <cellStyle name="Output 15 2 5 3" xfId="34450"/>
    <cellStyle name="Output 15 2 6" xfId="10784"/>
    <cellStyle name="Output 15 2 6 2" xfId="22655"/>
    <cellStyle name="Output 15 2 6 2 2" xfId="42486"/>
    <cellStyle name="Output 15 2 6 3" xfId="32839"/>
    <cellStyle name="Output 15 2 7" xfId="12532"/>
    <cellStyle name="Output 15 2 7 2" xfId="24347"/>
    <cellStyle name="Output 15 2 7 2 2" xfId="44174"/>
    <cellStyle name="Output 15 2 7 3" xfId="34583"/>
    <cellStyle name="Output 15 2 8" xfId="10661"/>
    <cellStyle name="Output 15 2 8 2" xfId="22532"/>
    <cellStyle name="Output 15 2 8 2 2" xfId="42363"/>
    <cellStyle name="Output 15 2 8 3" xfId="32716"/>
    <cellStyle name="Output 15 2 9" xfId="12137"/>
    <cellStyle name="Output 15 2 9 2" xfId="23962"/>
    <cellStyle name="Output 15 2 9 2 2" xfId="43789"/>
    <cellStyle name="Output 15 2 9 3" xfId="34188"/>
    <cellStyle name="Output 15 3" xfId="7306"/>
    <cellStyle name="Output 15 3 10" xfId="12133"/>
    <cellStyle name="Output 15 3 10 2" xfId="23958"/>
    <cellStyle name="Output 15 3 10 2 2" xfId="43785"/>
    <cellStyle name="Output 15 3 10 3" xfId="34184"/>
    <cellStyle name="Output 15 3 11" xfId="30921"/>
    <cellStyle name="Output 15 3 2" xfId="8949"/>
    <cellStyle name="Output 15 3 2 2" xfId="13610"/>
    <cellStyle name="Output 15 3 2 2 2" xfId="25392"/>
    <cellStyle name="Output 15 3 2 2 2 2" xfId="45218"/>
    <cellStyle name="Output 15 3 2 2 3" xfId="35660"/>
    <cellStyle name="Output 15 3 2 3" xfId="14616"/>
    <cellStyle name="Output 15 3 2 3 2" xfId="26387"/>
    <cellStyle name="Output 15 3 2 3 2 2" xfId="46213"/>
    <cellStyle name="Output 15 3 2 3 3" xfId="36666"/>
    <cellStyle name="Output 15 3 2 4" xfId="15574"/>
    <cellStyle name="Output 15 3 2 4 2" xfId="27335"/>
    <cellStyle name="Output 15 3 2 4 2 2" xfId="47161"/>
    <cellStyle name="Output 15 3 2 4 3" xfId="37624"/>
    <cellStyle name="Output 15 3 2 5" xfId="16501"/>
    <cellStyle name="Output 15 3 2 5 2" xfId="28247"/>
    <cellStyle name="Output 15 3 2 5 2 2" xfId="48073"/>
    <cellStyle name="Output 15 3 2 5 3" xfId="38551"/>
    <cellStyle name="Output 15 3 2 6" xfId="17372"/>
    <cellStyle name="Output 15 3 2 6 2" xfId="29115"/>
    <cellStyle name="Output 15 3 2 6 2 2" xfId="48941"/>
    <cellStyle name="Output 15 3 2 6 3" xfId="39422"/>
    <cellStyle name="Output 15 3 2 7" xfId="18219"/>
    <cellStyle name="Output 15 3 2 7 2" xfId="29939"/>
    <cellStyle name="Output 15 3 2 7 2 2" xfId="49765"/>
    <cellStyle name="Output 15 3 2 7 3" xfId="40269"/>
    <cellStyle name="Output 15 3 2 8" xfId="18986"/>
    <cellStyle name="Output 15 3 2 8 2" xfId="41036"/>
    <cellStyle name="Output 15 3 2 9" xfId="31455"/>
    <cellStyle name="Output 15 3 3" xfId="9812"/>
    <cellStyle name="Output 15 3 3 2" xfId="14217"/>
    <cellStyle name="Output 15 3 3 2 2" xfId="25989"/>
    <cellStyle name="Output 15 3 3 2 2 2" xfId="45815"/>
    <cellStyle name="Output 15 3 3 2 3" xfId="36267"/>
    <cellStyle name="Output 15 3 3 3" xfId="15177"/>
    <cellStyle name="Output 15 3 3 3 2" xfId="26947"/>
    <cellStyle name="Output 15 3 3 3 2 2" xfId="46773"/>
    <cellStyle name="Output 15 3 3 3 3" xfId="37227"/>
    <cellStyle name="Output 15 3 3 4" xfId="16129"/>
    <cellStyle name="Output 15 3 3 4 2" xfId="27875"/>
    <cellStyle name="Output 15 3 3 4 2 2" xfId="47701"/>
    <cellStyle name="Output 15 3 3 4 3" xfId="38179"/>
    <cellStyle name="Output 15 3 3 5" xfId="17003"/>
    <cellStyle name="Output 15 3 3 5 2" xfId="28749"/>
    <cellStyle name="Output 15 3 3 5 2 2" xfId="48575"/>
    <cellStyle name="Output 15 3 3 5 3" xfId="39053"/>
    <cellStyle name="Output 15 3 3 6" xfId="17868"/>
    <cellStyle name="Output 15 3 3 6 2" xfId="29588"/>
    <cellStyle name="Output 15 3 3 6 2 2" xfId="49414"/>
    <cellStyle name="Output 15 3 3 6 3" xfId="39918"/>
    <cellStyle name="Output 15 3 3 7" xfId="18644"/>
    <cellStyle name="Output 15 3 3 7 2" xfId="30364"/>
    <cellStyle name="Output 15 3 3 7 2 2" xfId="50190"/>
    <cellStyle name="Output 15 3 3 7 3" xfId="40694"/>
    <cellStyle name="Output 15 3 3 8" xfId="19401"/>
    <cellStyle name="Output 15 3 3 8 2" xfId="41451"/>
    <cellStyle name="Output 15 3 3 9" xfId="31876"/>
    <cellStyle name="Output 15 3 4" xfId="12580"/>
    <cellStyle name="Output 15 3 4 2" xfId="24394"/>
    <cellStyle name="Output 15 3 4 2 2" xfId="44221"/>
    <cellStyle name="Output 15 3 4 3" xfId="34631"/>
    <cellStyle name="Output 15 3 5" xfId="10616"/>
    <cellStyle name="Output 15 3 5 2" xfId="22487"/>
    <cellStyle name="Output 15 3 5 2 2" xfId="42318"/>
    <cellStyle name="Output 15 3 5 3" xfId="32671"/>
    <cellStyle name="Output 15 3 6" xfId="13201"/>
    <cellStyle name="Output 15 3 6 2" xfId="24992"/>
    <cellStyle name="Output 15 3 6 2 2" xfId="44818"/>
    <cellStyle name="Output 15 3 6 3" xfId="35251"/>
    <cellStyle name="Output 15 3 7" xfId="10119"/>
    <cellStyle name="Output 15 3 7 2" xfId="21994"/>
    <cellStyle name="Output 15 3 7 2 2" xfId="41826"/>
    <cellStyle name="Output 15 3 7 3" xfId="32175"/>
    <cellStyle name="Output 15 3 8" xfId="12321"/>
    <cellStyle name="Output 15 3 8 2" xfId="24138"/>
    <cellStyle name="Output 15 3 8 2 2" xfId="43965"/>
    <cellStyle name="Output 15 3 8 3" xfId="34372"/>
    <cellStyle name="Output 15 3 9" xfId="10857"/>
    <cellStyle name="Output 15 3 9 2" xfId="22728"/>
    <cellStyle name="Output 15 3 9 2 2" xfId="42559"/>
    <cellStyle name="Output 15 3 9 3" xfId="32912"/>
    <cellStyle name="Output 15 4" xfId="8150"/>
    <cellStyle name="Output 15 4 2" xfId="13121"/>
    <cellStyle name="Output 15 4 2 2" xfId="24914"/>
    <cellStyle name="Output 15 4 2 2 2" xfId="44740"/>
    <cellStyle name="Output 15 4 2 3" xfId="35171"/>
    <cellStyle name="Output 15 4 3" xfId="10187"/>
    <cellStyle name="Output 15 4 3 2" xfId="22061"/>
    <cellStyle name="Output 15 4 3 2 2" xfId="41893"/>
    <cellStyle name="Output 15 4 3 3" xfId="32243"/>
    <cellStyle name="Output 15 4 4" xfId="13872"/>
    <cellStyle name="Output 15 4 4 2" xfId="25646"/>
    <cellStyle name="Output 15 4 4 2 2" xfId="45472"/>
    <cellStyle name="Output 15 4 4 3" xfId="35922"/>
    <cellStyle name="Output 15 4 5" xfId="14836"/>
    <cellStyle name="Output 15 4 5 2" xfId="26606"/>
    <cellStyle name="Output 15 4 5 2 2" xfId="46432"/>
    <cellStyle name="Output 15 4 5 3" xfId="36886"/>
    <cellStyle name="Output 15 4 6" xfId="15788"/>
    <cellStyle name="Output 15 4 6 2" xfId="27538"/>
    <cellStyle name="Output 15 4 6 2 2" xfId="47364"/>
    <cellStyle name="Output 15 4 6 3" xfId="37838"/>
    <cellStyle name="Output 15 4 7" xfId="16670"/>
    <cellStyle name="Output 15 4 7 2" xfId="28416"/>
    <cellStyle name="Output 15 4 7 2 2" xfId="48242"/>
    <cellStyle name="Output 15 4 7 3" xfId="38720"/>
    <cellStyle name="Output 15 4 8" xfId="17538"/>
    <cellStyle name="Output 15 4 8 2" xfId="39588"/>
    <cellStyle name="Output 15 4 9" xfId="31208"/>
    <cellStyle name="Output 15 5" xfId="9584"/>
    <cellStyle name="Output 15 5 2" xfId="13989"/>
    <cellStyle name="Output 15 5 2 2" xfId="25761"/>
    <cellStyle name="Output 15 5 2 2 2" xfId="45587"/>
    <cellStyle name="Output 15 5 2 3" xfId="36039"/>
    <cellStyle name="Output 15 5 3" xfId="14949"/>
    <cellStyle name="Output 15 5 3 2" xfId="26719"/>
    <cellStyle name="Output 15 5 3 2 2" xfId="46545"/>
    <cellStyle name="Output 15 5 3 3" xfId="36999"/>
    <cellStyle name="Output 15 5 4" xfId="15901"/>
    <cellStyle name="Output 15 5 4 2" xfId="27647"/>
    <cellStyle name="Output 15 5 4 2 2" xfId="47473"/>
    <cellStyle name="Output 15 5 4 3" xfId="37951"/>
    <cellStyle name="Output 15 5 5" xfId="16775"/>
    <cellStyle name="Output 15 5 5 2" xfId="28521"/>
    <cellStyle name="Output 15 5 5 2 2" xfId="48347"/>
    <cellStyle name="Output 15 5 5 3" xfId="38825"/>
    <cellStyle name="Output 15 5 6" xfId="17640"/>
    <cellStyle name="Output 15 5 6 2" xfId="29360"/>
    <cellStyle name="Output 15 5 6 2 2" xfId="49186"/>
    <cellStyle name="Output 15 5 6 3" xfId="39690"/>
    <cellStyle name="Output 15 5 7" xfId="18416"/>
    <cellStyle name="Output 15 5 7 2" xfId="30136"/>
    <cellStyle name="Output 15 5 7 2 2" xfId="49962"/>
    <cellStyle name="Output 15 5 7 3" xfId="40466"/>
    <cellStyle name="Output 15 5 8" xfId="19173"/>
    <cellStyle name="Output 15 5 8 2" xfId="41223"/>
    <cellStyle name="Output 15 5 9" xfId="31648"/>
    <cellStyle name="Output 15 6" xfId="12026"/>
    <cellStyle name="Output 15 6 2" xfId="23853"/>
    <cellStyle name="Output 15 6 2 2" xfId="43681"/>
    <cellStyle name="Output 15 6 3" xfId="34078"/>
    <cellStyle name="Output 15 7" xfId="11105"/>
    <cellStyle name="Output 15 7 2" xfId="22973"/>
    <cellStyle name="Output 15 7 2 2" xfId="42803"/>
    <cellStyle name="Output 15 7 3" xfId="33159"/>
    <cellStyle name="Output 15 8" xfId="11645"/>
    <cellStyle name="Output 15 8 2" xfId="23502"/>
    <cellStyle name="Output 15 8 2 2" xfId="43331"/>
    <cellStyle name="Output 15 8 3" xfId="33698"/>
    <cellStyle name="Output 15 9" xfId="11403"/>
    <cellStyle name="Output 15 9 2" xfId="23264"/>
    <cellStyle name="Output 15 9 2 2" xfId="43093"/>
    <cellStyle name="Output 15 9 3" xfId="33456"/>
    <cellStyle name="Output 16" xfId="6376"/>
    <cellStyle name="Output 16 10" xfId="12117"/>
    <cellStyle name="Output 16 10 2" xfId="23943"/>
    <cellStyle name="Output 16 10 2 2" xfId="43770"/>
    <cellStyle name="Output 16 10 3" xfId="34168"/>
    <cellStyle name="Output 16 11" xfId="11023"/>
    <cellStyle name="Output 16 11 2" xfId="22892"/>
    <cellStyle name="Output 16 11 2 2" xfId="42723"/>
    <cellStyle name="Output 16 11 3" xfId="33078"/>
    <cellStyle name="Output 16 12" xfId="11717"/>
    <cellStyle name="Output 16 12 2" xfId="23570"/>
    <cellStyle name="Output 16 12 2 2" xfId="43398"/>
    <cellStyle name="Output 16 12 3" xfId="33769"/>
    <cellStyle name="Output 16 13" xfId="30669"/>
    <cellStyle name="Output 16 2" xfId="7042"/>
    <cellStyle name="Output 16 2 10" xfId="16461"/>
    <cellStyle name="Output 16 2 10 2" xfId="28207"/>
    <cellStyle name="Output 16 2 10 2 2" xfId="48033"/>
    <cellStyle name="Output 16 2 10 3" xfId="38511"/>
    <cellStyle name="Output 16 2 11" xfId="17333"/>
    <cellStyle name="Output 16 2 11 2" xfId="29079"/>
    <cellStyle name="Output 16 2 11 2 2" xfId="48905"/>
    <cellStyle name="Output 16 2 11 3" xfId="39383"/>
    <cellStyle name="Output 16 2 12" xfId="30794"/>
    <cellStyle name="Output 16 2 2" xfId="7830"/>
    <cellStyle name="Output 16 2 2 10" xfId="10114"/>
    <cellStyle name="Output 16 2 2 10 2" xfId="21989"/>
    <cellStyle name="Output 16 2 2 10 2 2" xfId="41821"/>
    <cellStyle name="Output 16 2 2 10 3" xfId="32170"/>
    <cellStyle name="Output 16 2 2 11" xfId="31042"/>
    <cellStyle name="Output 16 2 2 2" xfId="9473"/>
    <cellStyle name="Output 16 2 2 2 2" xfId="13908"/>
    <cellStyle name="Output 16 2 2 2 2 2" xfId="25681"/>
    <cellStyle name="Output 16 2 2 2 2 2 2" xfId="45507"/>
    <cellStyle name="Output 16 2 2 2 2 3" xfId="35958"/>
    <cellStyle name="Output 16 2 2 2 3" xfId="14870"/>
    <cellStyle name="Output 16 2 2 2 3 2" xfId="26640"/>
    <cellStyle name="Output 16 2 2 2 3 2 2" xfId="46466"/>
    <cellStyle name="Output 16 2 2 2 3 3" xfId="36920"/>
    <cellStyle name="Output 16 2 2 2 4" xfId="15822"/>
    <cellStyle name="Output 16 2 2 2 4 2" xfId="27570"/>
    <cellStyle name="Output 16 2 2 2 4 2 2" xfId="47396"/>
    <cellStyle name="Output 16 2 2 2 4 3" xfId="37872"/>
    <cellStyle name="Output 16 2 2 2 5" xfId="16702"/>
    <cellStyle name="Output 16 2 2 2 5 2" xfId="28448"/>
    <cellStyle name="Output 16 2 2 2 5 2 2" xfId="48274"/>
    <cellStyle name="Output 16 2 2 2 5 3" xfId="38752"/>
    <cellStyle name="Output 16 2 2 2 6" xfId="17568"/>
    <cellStyle name="Output 16 2 2 2 6 2" xfId="29288"/>
    <cellStyle name="Output 16 2 2 2 6 2 2" xfId="49114"/>
    <cellStyle name="Output 16 2 2 2 6 3" xfId="39618"/>
    <cellStyle name="Output 16 2 2 2 7" xfId="18344"/>
    <cellStyle name="Output 16 2 2 2 7 2" xfId="30064"/>
    <cellStyle name="Output 16 2 2 2 7 2 2" xfId="49890"/>
    <cellStyle name="Output 16 2 2 2 7 3" xfId="40394"/>
    <cellStyle name="Output 16 2 2 2 8" xfId="19101"/>
    <cellStyle name="Output 16 2 2 2 8 2" xfId="41151"/>
    <cellStyle name="Output 16 2 2 2 9" xfId="31576"/>
    <cellStyle name="Output 16 2 2 3" xfId="9927"/>
    <cellStyle name="Output 16 2 2 3 2" xfId="14332"/>
    <cellStyle name="Output 16 2 2 3 2 2" xfId="26104"/>
    <cellStyle name="Output 16 2 2 3 2 2 2" xfId="45930"/>
    <cellStyle name="Output 16 2 2 3 2 3" xfId="36382"/>
    <cellStyle name="Output 16 2 2 3 3" xfId="15292"/>
    <cellStyle name="Output 16 2 2 3 3 2" xfId="27062"/>
    <cellStyle name="Output 16 2 2 3 3 2 2" xfId="46888"/>
    <cellStyle name="Output 16 2 2 3 3 3" xfId="37342"/>
    <cellStyle name="Output 16 2 2 3 4" xfId="16244"/>
    <cellStyle name="Output 16 2 2 3 4 2" xfId="27990"/>
    <cellStyle name="Output 16 2 2 3 4 2 2" xfId="47816"/>
    <cellStyle name="Output 16 2 2 3 4 3" xfId="38294"/>
    <cellStyle name="Output 16 2 2 3 5" xfId="17118"/>
    <cellStyle name="Output 16 2 2 3 5 2" xfId="28864"/>
    <cellStyle name="Output 16 2 2 3 5 2 2" xfId="48690"/>
    <cellStyle name="Output 16 2 2 3 5 3" xfId="39168"/>
    <cellStyle name="Output 16 2 2 3 6" xfId="17983"/>
    <cellStyle name="Output 16 2 2 3 6 2" xfId="29703"/>
    <cellStyle name="Output 16 2 2 3 6 2 2" xfId="49529"/>
    <cellStyle name="Output 16 2 2 3 6 3" xfId="40033"/>
    <cellStyle name="Output 16 2 2 3 7" xfId="18759"/>
    <cellStyle name="Output 16 2 2 3 7 2" xfId="30479"/>
    <cellStyle name="Output 16 2 2 3 7 2 2" xfId="50305"/>
    <cellStyle name="Output 16 2 2 3 7 3" xfId="40809"/>
    <cellStyle name="Output 16 2 2 3 8" xfId="19516"/>
    <cellStyle name="Output 16 2 2 3 8 2" xfId="41566"/>
    <cellStyle name="Output 16 2 2 3 9" xfId="31991"/>
    <cellStyle name="Output 16 2 2 4" xfId="12892"/>
    <cellStyle name="Output 16 2 2 4 2" xfId="24690"/>
    <cellStyle name="Output 16 2 2 4 2 2" xfId="44517"/>
    <cellStyle name="Output 16 2 2 4 3" xfId="34943"/>
    <cellStyle name="Output 16 2 2 5" xfId="12485"/>
    <cellStyle name="Output 16 2 2 5 2" xfId="24300"/>
    <cellStyle name="Output 16 2 2 5 2 2" xfId="44127"/>
    <cellStyle name="Output 16 2 2 5 3" xfId="34536"/>
    <cellStyle name="Output 16 2 2 6" xfId="10703"/>
    <cellStyle name="Output 16 2 2 6 2" xfId="22574"/>
    <cellStyle name="Output 16 2 2 6 2 2" xfId="42405"/>
    <cellStyle name="Output 16 2 2 6 3" xfId="32758"/>
    <cellStyle name="Output 16 2 2 7" xfId="12773"/>
    <cellStyle name="Output 16 2 2 7 2" xfId="24581"/>
    <cellStyle name="Output 16 2 2 7 2 2" xfId="44408"/>
    <cellStyle name="Output 16 2 2 7 3" xfId="34824"/>
    <cellStyle name="Output 16 2 2 8" xfId="10450"/>
    <cellStyle name="Output 16 2 2 8 2" xfId="22324"/>
    <cellStyle name="Output 16 2 2 8 2 2" xfId="42155"/>
    <cellStyle name="Output 16 2 2 8 3" xfId="32505"/>
    <cellStyle name="Output 16 2 2 9" xfId="13206"/>
    <cellStyle name="Output 16 2 2 9 2" xfId="24997"/>
    <cellStyle name="Output 16 2 2 9 2 2" xfId="44823"/>
    <cellStyle name="Output 16 2 2 9 3" xfId="35256"/>
    <cellStyle name="Output 16 2 3" xfId="8687"/>
    <cellStyle name="Output 16 2 3 2" xfId="13429"/>
    <cellStyle name="Output 16 2 3 2 2" xfId="25214"/>
    <cellStyle name="Output 16 2 3 2 2 2" xfId="45040"/>
    <cellStyle name="Output 16 2 3 2 3" xfId="35479"/>
    <cellStyle name="Output 16 2 3 3" xfId="14449"/>
    <cellStyle name="Output 16 2 3 3 2" xfId="26221"/>
    <cellStyle name="Output 16 2 3 3 2 2" xfId="46047"/>
    <cellStyle name="Output 16 2 3 3 3" xfId="36499"/>
    <cellStyle name="Output 16 2 3 4" xfId="15409"/>
    <cellStyle name="Output 16 2 3 4 2" xfId="27177"/>
    <cellStyle name="Output 16 2 3 4 2 2" xfId="47003"/>
    <cellStyle name="Output 16 2 3 4 3" xfId="37459"/>
    <cellStyle name="Output 16 2 3 5" xfId="16358"/>
    <cellStyle name="Output 16 2 3 5 2" xfId="28104"/>
    <cellStyle name="Output 16 2 3 5 2 2" xfId="47930"/>
    <cellStyle name="Output 16 2 3 5 3" xfId="38408"/>
    <cellStyle name="Output 16 2 3 6" xfId="17231"/>
    <cellStyle name="Output 16 2 3 6 2" xfId="28977"/>
    <cellStyle name="Output 16 2 3 6 2 2" xfId="48803"/>
    <cellStyle name="Output 16 2 3 6 3" xfId="39281"/>
    <cellStyle name="Output 16 2 3 7" xfId="18096"/>
    <cellStyle name="Output 16 2 3 7 2" xfId="29816"/>
    <cellStyle name="Output 16 2 3 7 2 2" xfId="49642"/>
    <cellStyle name="Output 16 2 3 7 3" xfId="40146"/>
    <cellStyle name="Output 16 2 3 8" xfId="18872"/>
    <cellStyle name="Output 16 2 3 8 2" xfId="40922"/>
    <cellStyle name="Output 16 2 3 9" xfId="31328"/>
    <cellStyle name="Output 16 2 4" xfId="9698"/>
    <cellStyle name="Output 16 2 4 2" xfId="14103"/>
    <cellStyle name="Output 16 2 4 2 2" xfId="25875"/>
    <cellStyle name="Output 16 2 4 2 2 2" xfId="45701"/>
    <cellStyle name="Output 16 2 4 2 3" xfId="36153"/>
    <cellStyle name="Output 16 2 4 3" xfId="15063"/>
    <cellStyle name="Output 16 2 4 3 2" xfId="26833"/>
    <cellStyle name="Output 16 2 4 3 2 2" xfId="46659"/>
    <cellStyle name="Output 16 2 4 3 3" xfId="37113"/>
    <cellStyle name="Output 16 2 4 4" xfId="16015"/>
    <cellStyle name="Output 16 2 4 4 2" xfId="27761"/>
    <cellStyle name="Output 16 2 4 4 2 2" xfId="47587"/>
    <cellStyle name="Output 16 2 4 4 3" xfId="38065"/>
    <cellStyle name="Output 16 2 4 5" xfId="16889"/>
    <cellStyle name="Output 16 2 4 5 2" xfId="28635"/>
    <cellStyle name="Output 16 2 4 5 2 2" xfId="48461"/>
    <cellStyle name="Output 16 2 4 5 3" xfId="38939"/>
    <cellStyle name="Output 16 2 4 6" xfId="17754"/>
    <cellStyle name="Output 16 2 4 6 2" xfId="29474"/>
    <cellStyle name="Output 16 2 4 6 2 2" xfId="49300"/>
    <cellStyle name="Output 16 2 4 6 3" xfId="39804"/>
    <cellStyle name="Output 16 2 4 7" xfId="18530"/>
    <cellStyle name="Output 16 2 4 7 2" xfId="30250"/>
    <cellStyle name="Output 16 2 4 7 2 2" xfId="50076"/>
    <cellStyle name="Output 16 2 4 7 3" xfId="40580"/>
    <cellStyle name="Output 16 2 4 8" xfId="19287"/>
    <cellStyle name="Output 16 2 4 8 2" xfId="41337"/>
    <cellStyle name="Output 16 2 4 9" xfId="31762"/>
    <cellStyle name="Output 16 2 5" xfId="12400"/>
    <cellStyle name="Output 16 2 5 2" xfId="24216"/>
    <cellStyle name="Output 16 2 5 2 2" xfId="44043"/>
    <cellStyle name="Output 16 2 5 3" xfId="34451"/>
    <cellStyle name="Output 16 2 6" xfId="10783"/>
    <cellStyle name="Output 16 2 6 2" xfId="22654"/>
    <cellStyle name="Output 16 2 6 2 2" xfId="42485"/>
    <cellStyle name="Output 16 2 6 3" xfId="32838"/>
    <cellStyle name="Output 16 2 7" xfId="13563"/>
    <cellStyle name="Output 16 2 7 2" xfId="25345"/>
    <cellStyle name="Output 16 2 7 2 2" xfId="45171"/>
    <cellStyle name="Output 16 2 7 3" xfId="35613"/>
    <cellStyle name="Output 16 2 8" xfId="14572"/>
    <cellStyle name="Output 16 2 8 2" xfId="26343"/>
    <cellStyle name="Output 16 2 8 2 2" xfId="46169"/>
    <cellStyle name="Output 16 2 8 3" xfId="36622"/>
    <cellStyle name="Output 16 2 9" xfId="15530"/>
    <cellStyle name="Output 16 2 9 2" xfId="27293"/>
    <cellStyle name="Output 16 2 9 2 2" xfId="47119"/>
    <cellStyle name="Output 16 2 9 3" xfId="37580"/>
    <cellStyle name="Output 16 3" xfId="7307"/>
    <cellStyle name="Output 16 3 10" xfId="13250"/>
    <cellStyle name="Output 16 3 10 2" xfId="25039"/>
    <cellStyle name="Output 16 3 10 2 2" xfId="44865"/>
    <cellStyle name="Output 16 3 10 3" xfId="35300"/>
    <cellStyle name="Output 16 3 11" xfId="30922"/>
    <cellStyle name="Output 16 3 2" xfId="8950"/>
    <cellStyle name="Output 16 3 2 2" xfId="13611"/>
    <cellStyle name="Output 16 3 2 2 2" xfId="25393"/>
    <cellStyle name="Output 16 3 2 2 2 2" xfId="45219"/>
    <cellStyle name="Output 16 3 2 2 3" xfId="35661"/>
    <cellStyle name="Output 16 3 2 3" xfId="14617"/>
    <cellStyle name="Output 16 3 2 3 2" xfId="26388"/>
    <cellStyle name="Output 16 3 2 3 2 2" xfId="46214"/>
    <cellStyle name="Output 16 3 2 3 3" xfId="36667"/>
    <cellStyle name="Output 16 3 2 4" xfId="15575"/>
    <cellStyle name="Output 16 3 2 4 2" xfId="27336"/>
    <cellStyle name="Output 16 3 2 4 2 2" xfId="47162"/>
    <cellStyle name="Output 16 3 2 4 3" xfId="37625"/>
    <cellStyle name="Output 16 3 2 5" xfId="16502"/>
    <cellStyle name="Output 16 3 2 5 2" xfId="28248"/>
    <cellStyle name="Output 16 3 2 5 2 2" xfId="48074"/>
    <cellStyle name="Output 16 3 2 5 3" xfId="38552"/>
    <cellStyle name="Output 16 3 2 6" xfId="17373"/>
    <cellStyle name="Output 16 3 2 6 2" xfId="29116"/>
    <cellStyle name="Output 16 3 2 6 2 2" xfId="48942"/>
    <cellStyle name="Output 16 3 2 6 3" xfId="39423"/>
    <cellStyle name="Output 16 3 2 7" xfId="18220"/>
    <cellStyle name="Output 16 3 2 7 2" xfId="29940"/>
    <cellStyle name="Output 16 3 2 7 2 2" xfId="49766"/>
    <cellStyle name="Output 16 3 2 7 3" xfId="40270"/>
    <cellStyle name="Output 16 3 2 8" xfId="18987"/>
    <cellStyle name="Output 16 3 2 8 2" xfId="41037"/>
    <cellStyle name="Output 16 3 2 9" xfId="31456"/>
    <cellStyle name="Output 16 3 3" xfId="9813"/>
    <cellStyle name="Output 16 3 3 2" xfId="14218"/>
    <cellStyle name="Output 16 3 3 2 2" xfId="25990"/>
    <cellStyle name="Output 16 3 3 2 2 2" xfId="45816"/>
    <cellStyle name="Output 16 3 3 2 3" xfId="36268"/>
    <cellStyle name="Output 16 3 3 3" xfId="15178"/>
    <cellStyle name="Output 16 3 3 3 2" xfId="26948"/>
    <cellStyle name="Output 16 3 3 3 2 2" xfId="46774"/>
    <cellStyle name="Output 16 3 3 3 3" xfId="37228"/>
    <cellStyle name="Output 16 3 3 4" xfId="16130"/>
    <cellStyle name="Output 16 3 3 4 2" xfId="27876"/>
    <cellStyle name="Output 16 3 3 4 2 2" xfId="47702"/>
    <cellStyle name="Output 16 3 3 4 3" xfId="38180"/>
    <cellStyle name="Output 16 3 3 5" xfId="17004"/>
    <cellStyle name="Output 16 3 3 5 2" xfId="28750"/>
    <cellStyle name="Output 16 3 3 5 2 2" xfId="48576"/>
    <cellStyle name="Output 16 3 3 5 3" xfId="39054"/>
    <cellStyle name="Output 16 3 3 6" xfId="17869"/>
    <cellStyle name="Output 16 3 3 6 2" xfId="29589"/>
    <cellStyle name="Output 16 3 3 6 2 2" xfId="49415"/>
    <cellStyle name="Output 16 3 3 6 3" xfId="39919"/>
    <cellStyle name="Output 16 3 3 7" xfId="18645"/>
    <cellStyle name="Output 16 3 3 7 2" xfId="30365"/>
    <cellStyle name="Output 16 3 3 7 2 2" xfId="50191"/>
    <cellStyle name="Output 16 3 3 7 3" xfId="40695"/>
    <cellStyle name="Output 16 3 3 8" xfId="19402"/>
    <cellStyle name="Output 16 3 3 8 2" xfId="41452"/>
    <cellStyle name="Output 16 3 3 9" xfId="31877"/>
    <cellStyle name="Output 16 3 4" xfId="12581"/>
    <cellStyle name="Output 16 3 4 2" xfId="24395"/>
    <cellStyle name="Output 16 3 4 2 2" xfId="44222"/>
    <cellStyle name="Output 16 3 4 3" xfId="34632"/>
    <cellStyle name="Output 16 3 5" xfId="10615"/>
    <cellStyle name="Output 16 3 5 2" xfId="22486"/>
    <cellStyle name="Output 16 3 5 2 2" xfId="42317"/>
    <cellStyle name="Output 16 3 5 3" xfId="32670"/>
    <cellStyle name="Output 16 3 6" xfId="12537"/>
    <cellStyle name="Output 16 3 6 2" xfId="24352"/>
    <cellStyle name="Output 16 3 6 2 2" xfId="44179"/>
    <cellStyle name="Output 16 3 6 3" xfId="34588"/>
    <cellStyle name="Output 16 3 7" xfId="10656"/>
    <cellStyle name="Output 16 3 7 2" xfId="22527"/>
    <cellStyle name="Output 16 3 7 2 2" xfId="42358"/>
    <cellStyle name="Output 16 3 7 3" xfId="32711"/>
    <cellStyle name="Output 16 3 8" xfId="11854"/>
    <cellStyle name="Output 16 3 8 2" xfId="23693"/>
    <cellStyle name="Output 16 3 8 2 2" xfId="43521"/>
    <cellStyle name="Output 16 3 8 3" xfId="33906"/>
    <cellStyle name="Output 16 3 9" xfId="11249"/>
    <cellStyle name="Output 16 3 9 2" xfId="23117"/>
    <cellStyle name="Output 16 3 9 2 2" xfId="42947"/>
    <cellStyle name="Output 16 3 9 3" xfId="33303"/>
    <cellStyle name="Output 16 4" xfId="8151"/>
    <cellStyle name="Output 16 4 2" xfId="13122"/>
    <cellStyle name="Output 16 4 2 2" xfId="24915"/>
    <cellStyle name="Output 16 4 2 2 2" xfId="44741"/>
    <cellStyle name="Output 16 4 2 3" xfId="35172"/>
    <cellStyle name="Output 16 4 3" xfId="10186"/>
    <cellStyle name="Output 16 4 3 2" xfId="22060"/>
    <cellStyle name="Output 16 4 3 2 2" xfId="41892"/>
    <cellStyle name="Output 16 4 3 3" xfId="32242"/>
    <cellStyle name="Output 16 4 4" xfId="13347"/>
    <cellStyle name="Output 16 4 4 2" xfId="25133"/>
    <cellStyle name="Output 16 4 4 2 2" xfId="44959"/>
    <cellStyle name="Output 16 4 4 3" xfId="35397"/>
    <cellStyle name="Output 16 4 5" xfId="10009"/>
    <cellStyle name="Output 16 4 5 2" xfId="21884"/>
    <cellStyle name="Output 16 4 5 2 2" xfId="41716"/>
    <cellStyle name="Output 16 4 5 3" xfId="32065"/>
    <cellStyle name="Output 16 4 6" xfId="12333"/>
    <cellStyle name="Output 16 4 6 2" xfId="24149"/>
    <cellStyle name="Output 16 4 6 2 2" xfId="43976"/>
    <cellStyle name="Output 16 4 6 3" xfId="34384"/>
    <cellStyle name="Output 16 4 7" xfId="10850"/>
    <cellStyle name="Output 16 4 7 2" xfId="22721"/>
    <cellStyle name="Output 16 4 7 2 2" xfId="42552"/>
    <cellStyle name="Output 16 4 7 3" xfId="32905"/>
    <cellStyle name="Output 16 4 8" xfId="13269"/>
    <cellStyle name="Output 16 4 8 2" xfId="35319"/>
    <cellStyle name="Output 16 4 9" xfId="31209"/>
    <cellStyle name="Output 16 5" xfId="9585"/>
    <cellStyle name="Output 16 5 2" xfId="13990"/>
    <cellStyle name="Output 16 5 2 2" xfId="25762"/>
    <cellStyle name="Output 16 5 2 2 2" xfId="45588"/>
    <cellStyle name="Output 16 5 2 3" xfId="36040"/>
    <cellStyle name="Output 16 5 3" xfId="14950"/>
    <cellStyle name="Output 16 5 3 2" xfId="26720"/>
    <cellStyle name="Output 16 5 3 2 2" xfId="46546"/>
    <cellStyle name="Output 16 5 3 3" xfId="37000"/>
    <cellStyle name="Output 16 5 4" xfId="15902"/>
    <cellStyle name="Output 16 5 4 2" xfId="27648"/>
    <cellStyle name="Output 16 5 4 2 2" xfId="47474"/>
    <cellStyle name="Output 16 5 4 3" xfId="37952"/>
    <cellStyle name="Output 16 5 5" xfId="16776"/>
    <cellStyle name="Output 16 5 5 2" xfId="28522"/>
    <cellStyle name="Output 16 5 5 2 2" xfId="48348"/>
    <cellStyle name="Output 16 5 5 3" xfId="38826"/>
    <cellStyle name="Output 16 5 6" xfId="17641"/>
    <cellStyle name="Output 16 5 6 2" xfId="29361"/>
    <cellStyle name="Output 16 5 6 2 2" xfId="49187"/>
    <cellStyle name="Output 16 5 6 3" xfId="39691"/>
    <cellStyle name="Output 16 5 7" xfId="18417"/>
    <cellStyle name="Output 16 5 7 2" xfId="30137"/>
    <cellStyle name="Output 16 5 7 2 2" xfId="49963"/>
    <cellStyle name="Output 16 5 7 3" xfId="40467"/>
    <cellStyle name="Output 16 5 8" xfId="19174"/>
    <cellStyle name="Output 16 5 8 2" xfId="41224"/>
    <cellStyle name="Output 16 5 9" xfId="31649"/>
    <cellStyle name="Output 16 6" xfId="12027"/>
    <cellStyle name="Output 16 6 2" xfId="23854"/>
    <cellStyle name="Output 16 6 2 2" xfId="43682"/>
    <cellStyle name="Output 16 6 3" xfId="34079"/>
    <cellStyle name="Output 16 7" xfId="11104"/>
    <cellStyle name="Output 16 7 2" xfId="22972"/>
    <cellStyle name="Output 16 7 2 2" xfId="42802"/>
    <cellStyle name="Output 16 7 3" xfId="33158"/>
    <cellStyle name="Output 16 8" xfId="11646"/>
    <cellStyle name="Output 16 8 2" xfId="23503"/>
    <cellStyle name="Output 16 8 2 2" xfId="43332"/>
    <cellStyle name="Output 16 8 3" xfId="33699"/>
    <cellStyle name="Output 16 9" xfId="11402"/>
    <cellStyle name="Output 16 9 2" xfId="23263"/>
    <cellStyle name="Output 16 9 2 2" xfId="43092"/>
    <cellStyle name="Output 16 9 3" xfId="33455"/>
    <cellStyle name="Output 17" xfId="6377"/>
    <cellStyle name="Output 17 10" xfId="12688"/>
    <cellStyle name="Output 17 10 2" xfId="24501"/>
    <cellStyle name="Output 17 10 2 2" xfId="44328"/>
    <cellStyle name="Output 17 10 3" xfId="34739"/>
    <cellStyle name="Output 17 11" xfId="10513"/>
    <cellStyle name="Output 17 11 2" xfId="22384"/>
    <cellStyle name="Output 17 11 2 2" xfId="42215"/>
    <cellStyle name="Output 17 11 3" xfId="32568"/>
    <cellStyle name="Output 17 12" xfId="12804"/>
    <cellStyle name="Output 17 12 2" xfId="24608"/>
    <cellStyle name="Output 17 12 2 2" xfId="44435"/>
    <cellStyle name="Output 17 12 3" xfId="34855"/>
    <cellStyle name="Output 17 13" xfId="30670"/>
    <cellStyle name="Output 17 2" xfId="7043"/>
    <cellStyle name="Output 17 2 10" xfId="10396"/>
    <cellStyle name="Output 17 2 10 2" xfId="22270"/>
    <cellStyle name="Output 17 2 10 2 2" xfId="42101"/>
    <cellStyle name="Output 17 2 10 3" xfId="32451"/>
    <cellStyle name="Output 17 2 11" xfId="11929"/>
    <cellStyle name="Output 17 2 11 2" xfId="23757"/>
    <cellStyle name="Output 17 2 11 2 2" xfId="43585"/>
    <cellStyle name="Output 17 2 11 3" xfId="33981"/>
    <cellStyle name="Output 17 2 12" xfId="30795"/>
    <cellStyle name="Output 17 2 2" xfId="7831"/>
    <cellStyle name="Output 17 2 2 10" xfId="16675"/>
    <cellStyle name="Output 17 2 2 10 2" xfId="28421"/>
    <cellStyle name="Output 17 2 2 10 2 2" xfId="48247"/>
    <cellStyle name="Output 17 2 2 10 3" xfId="38725"/>
    <cellStyle name="Output 17 2 2 11" xfId="31043"/>
    <cellStyle name="Output 17 2 2 2" xfId="9474"/>
    <cellStyle name="Output 17 2 2 2 2" xfId="13909"/>
    <cellStyle name="Output 17 2 2 2 2 2" xfId="25682"/>
    <cellStyle name="Output 17 2 2 2 2 2 2" xfId="45508"/>
    <cellStyle name="Output 17 2 2 2 2 3" xfId="35959"/>
    <cellStyle name="Output 17 2 2 2 3" xfId="14871"/>
    <cellStyle name="Output 17 2 2 2 3 2" xfId="26641"/>
    <cellStyle name="Output 17 2 2 2 3 2 2" xfId="46467"/>
    <cellStyle name="Output 17 2 2 2 3 3" xfId="36921"/>
    <cellStyle name="Output 17 2 2 2 4" xfId="15823"/>
    <cellStyle name="Output 17 2 2 2 4 2" xfId="27571"/>
    <cellStyle name="Output 17 2 2 2 4 2 2" xfId="47397"/>
    <cellStyle name="Output 17 2 2 2 4 3" xfId="37873"/>
    <cellStyle name="Output 17 2 2 2 5" xfId="16703"/>
    <cellStyle name="Output 17 2 2 2 5 2" xfId="28449"/>
    <cellStyle name="Output 17 2 2 2 5 2 2" xfId="48275"/>
    <cellStyle name="Output 17 2 2 2 5 3" xfId="38753"/>
    <cellStyle name="Output 17 2 2 2 6" xfId="17569"/>
    <cellStyle name="Output 17 2 2 2 6 2" xfId="29289"/>
    <cellStyle name="Output 17 2 2 2 6 2 2" xfId="49115"/>
    <cellStyle name="Output 17 2 2 2 6 3" xfId="39619"/>
    <cellStyle name="Output 17 2 2 2 7" xfId="18345"/>
    <cellStyle name="Output 17 2 2 2 7 2" xfId="30065"/>
    <cellStyle name="Output 17 2 2 2 7 2 2" xfId="49891"/>
    <cellStyle name="Output 17 2 2 2 7 3" xfId="40395"/>
    <cellStyle name="Output 17 2 2 2 8" xfId="19102"/>
    <cellStyle name="Output 17 2 2 2 8 2" xfId="41152"/>
    <cellStyle name="Output 17 2 2 2 9" xfId="31577"/>
    <cellStyle name="Output 17 2 2 3" xfId="9928"/>
    <cellStyle name="Output 17 2 2 3 2" xfId="14333"/>
    <cellStyle name="Output 17 2 2 3 2 2" xfId="26105"/>
    <cellStyle name="Output 17 2 2 3 2 2 2" xfId="45931"/>
    <cellStyle name="Output 17 2 2 3 2 3" xfId="36383"/>
    <cellStyle name="Output 17 2 2 3 3" xfId="15293"/>
    <cellStyle name="Output 17 2 2 3 3 2" xfId="27063"/>
    <cellStyle name="Output 17 2 2 3 3 2 2" xfId="46889"/>
    <cellStyle name="Output 17 2 2 3 3 3" xfId="37343"/>
    <cellStyle name="Output 17 2 2 3 4" xfId="16245"/>
    <cellStyle name="Output 17 2 2 3 4 2" xfId="27991"/>
    <cellStyle name="Output 17 2 2 3 4 2 2" xfId="47817"/>
    <cellStyle name="Output 17 2 2 3 4 3" xfId="38295"/>
    <cellStyle name="Output 17 2 2 3 5" xfId="17119"/>
    <cellStyle name="Output 17 2 2 3 5 2" xfId="28865"/>
    <cellStyle name="Output 17 2 2 3 5 2 2" xfId="48691"/>
    <cellStyle name="Output 17 2 2 3 5 3" xfId="39169"/>
    <cellStyle name="Output 17 2 2 3 6" xfId="17984"/>
    <cellStyle name="Output 17 2 2 3 6 2" xfId="29704"/>
    <cellStyle name="Output 17 2 2 3 6 2 2" xfId="49530"/>
    <cellStyle name="Output 17 2 2 3 6 3" xfId="40034"/>
    <cellStyle name="Output 17 2 2 3 7" xfId="18760"/>
    <cellStyle name="Output 17 2 2 3 7 2" xfId="30480"/>
    <cellStyle name="Output 17 2 2 3 7 2 2" xfId="50306"/>
    <cellStyle name="Output 17 2 2 3 7 3" xfId="40810"/>
    <cellStyle name="Output 17 2 2 3 8" xfId="19517"/>
    <cellStyle name="Output 17 2 2 3 8 2" xfId="41567"/>
    <cellStyle name="Output 17 2 2 3 9" xfId="31992"/>
    <cellStyle name="Output 17 2 2 4" xfId="12893"/>
    <cellStyle name="Output 17 2 2 4 2" xfId="24691"/>
    <cellStyle name="Output 17 2 2 4 2 2" xfId="44518"/>
    <cellStyle name="Output 17 2 2 4 3" xfId="34944"/>
    <cellStyle name="Output 17 2 2 5" xfId="13230"/>
    <cellStyle name="Output 17 2 2 5 2" xfId="25021"/>
    <cellStyle name="Output 17 2 2 5 2 2" xfId="44847"/>
    <cellStyle name="Output 17 2 2 5 3" xfId="35280"/>
    <cellStyle name="Output 17 2 2 6" xfId="10095"/>
    <cellStyle name="Output 17 2 2 6 2" xfId="21970"/>
    <cellStyle name="Output 17 2 2 6 2 2" xfId="41802"/>
    <cellStyle name="Output 17 2 2 6 3" xfId="32151"/>
    <cellStyle name="Output 17 2 2 7" xfId="13880"/>
    <cellStyle name="Output 17 2 2 7 2" xfId="25653"/>
    <cellStyle name="Output 17 2 2 7 2 2" xfId="45479"/>
    <cellStyle name="Output 17 2 2 7 3" xfId="35930"/>
    <cellStyle name="Output 17 2 2 8" xfId="14843"/>
    <cellStyle name="Output 17 2 2 8 2" xfId="26613"/>
    <cellStyle name="Output 17 2 2 8 2 2" xfId="46439"/>
    <cellStyle name="Output 17 2 2 8 3" xfId="36893"/>
    <cellStyle name="Output 17 2 2 9" xfId="15795"/>
    <cellStyle name="Output 17 2 2 9 2" xfId="27543"/>
    <cellStyle name="Output 17 2 2 9 2 2" xfId="47369"/>
    <cellStyle name="Output 17 2 2 9 3" xfId="37845"/>
    <cellStyle name="Output 17 2 3" xfId="8688"/>
    <cellStyle name="Output 17 2 3 2" xfId="13430"/>
    <cellStyle name="Output 17 2 3 2 2" xfId="25215"/>
    <cellStyle name="Output 17 2 3 2 2 2" xfId="45041"/>
    <cellStyle name="Output 17 2 3 2 3" xfId="35480"/>
    <cellStyle name="Output 17 2 3 3" xfId="14450"/>
    <cellStyle name="Output 17 2 3 3 2" xfId="26222"/>
    <cellStyle name="Output 17 2 3 3 2 2" xfId="46048"/>
    <cellStyle name="Output 17 2 3 3 3" xfId="36500"/>
    <cellStyle name="Output 17 2 3 4" xfId="15410"/>
    <cellStyle name="Output 17 2 3 4 2" xfId="27178"/>
    <cellStyle name="Output 17 2 3 4 2 2" xfId="47004"/>
    <cellStyle name="Output 17 2 3 4 3" xfId="37460"/>
    <cellStyle name="Output 17 2 3 5" xfId="16359"/>
    <cellStyle name="Output 17 2 3 5 2" xfId="28105"/>
    <cellStyle name="Output 17 2 3 5 2 2" xfId="47931"/>
    <cellStyle name="Output 17 2 3 5 3" xfId="38409"/>
    <cellStyle name="Output 17 2 3 6" xfId="17232"/>
    <cellStyle name="Output 17 2 3 6 2" xfId="28978"/>
    <cellStyle name="Output 17 2 3 6 2 2" xfId="48804"/>
    <cellStyle name="Output 17 2 3 6 3" xfId="39282"/>
    <cellStyle name="Output 17 2 3 7" xfId="18097"/>
    <cellStyle name="Output 17 2 3 7 2" xfId="29817"/>
    <cellStyle name="Output 17 2 3 7 2 2" xfId="49643"/>
    <cellStyle name="Output 17 2 3 7 3" xfId="40147"/>
    <cellStyle name="Output 17 2 3 8" xfId="18873"/>
    <cellStyle name="Output 17 2 3 8 2" xfId="40923"/>
    <cellStyle name="Output 17 2 3 9" xfId="31329"/>
    <cellStyle name="Output 17 2 4" xfId="9699"/>
    <cellStyle name="Output 17 2 4 2" xfId="14104"/>
    <cellStyle name="Output 17 2 4 2 2" xfId="25876"/>
    <cellStyle name="Output 17 2 4 2 2 2" xfId="45702"/>
    <cellStyle name="Output 17 2 4 2 3" xfId="36154"/>
    <cellStyle name="Output 17 2 4 3" xfId="15064"/>
    <cellStyle name="Output 17 2 4 3 2" xfId="26834"/>
    <cellStyle name="Output 17 2 4 3 2 2" xfId="46660"/>
    <cellStyle name="Output 17 2 4 3 3" xfId="37114"/>
    <cellStyle name="Output 17 2 4 4" xfId="16016"/>
    <cellStyle name="Output 17 2 4 4 2" xfId="27762"/>
    <cellStyle name="Output 17 2 4 4 2 2" xfId="47588"/>
    <cellStyle name="Output 17 2 4 4 3" xfId="38066"/>
    <cellStyle name="Output 17 2 4 5" xfId="16890"/>
    <cellStyle name="Output 17 2 4 5 2" xfId="28636"/>
    <cellStyle name="Output 17 2 4 5 2 2" xfId="48462"/>
    <cellStyle name="Output 17 2 4 5 3" xfId="38940"/>
    <cellStyle name="Output 17 2 4 6" xfId="17755"/>
    <cellStyle name="Output 17 2 4 6 2" xfId="29475"/>
    <cellStyle name="Output 17 2 4 6 2 2" xfId="49301"/>
    <cellStyle name="Output 17 2 4 6 3" xfId="39805"/>
    <cellStyle name="Output 17 2 4 7" xfId="18531"/>
    <cellStyle name="Output 17 2 4 7 2" xfId="30251"/>
    <cellStyle name="Output 17 2 4 7 2 2" xfId="50077"/>
    <cellStyle name="Output 17 2 4 7 3" xfId="40581"/>
    <cellStyle name="Output 17 2 4 8" xfId="19288"/>
    <cellStyle name="Output 17 2 4 8 2" xfId="41338"/>
    <cellStyle name="Output 17 2 4 9" xfId="31763"/>
    <cellStyle name="Output 17 2 5" xfId="12401"/>
    <cellStyle name="Output 17 2 5 2" xfId="24217"/>
    <cellStyle name="Output 17 2 5 2 2" xfId="44044"/>
    <cellStyle name="Output 17 2 5 3" xfId="34452"/>
    <cellStyle name="Output 17 2 6" xfId="10782"/>
    <cellStyle name="Output 17 2 6 2" xfId="22653"/>
    <cellStyle name="Output 17 2 6 2 2" xfId="42484"/>
    <cellStyle name="Output 17 2 6 3" xfId="32837"/>
    <cellStyle name="Output 17 2 7" xfId="13074"/>
    <cellStyle name="Output 17 2 7 2" xfId="24867"/>
    <cellStyle name="Output 17 2 7 2 2" xfId="44693"/>
    <cellStyle name="Output 17 2 7 3" xfId="35124"/>
    <cellStyle name="Output 17 2 8" xfId="10228"/>
    <cellStyle name="Output 17 2 8 2" xfId="22102"/>
    <cellStyle name="Output 17 2 8 2 2" xfId="41934"/>
    <cellStyle name="Output 17 2 8 3" xfId="32284"/>
    <cellStyle name="Output 17 2 9" xfId="12843"/>
    <cellStyle name="Output 17 2 9 2" xfId="24645"/>
    <cellStyle name="Output 17 2 9 2 2" xfId="44472"/>
    <cellStyle name="Output 17 2 9 3" xfId="34894"/>
    <cellStyle name="Output 17 3" xfId="7308"/>
    <cellStyle name="Output 17 3 10" xfId="17338"/>
    <cellStyle name="Output 17 3 10 2" xfId="29084"/>
    <cellStyle name="Output 17 3 10 2 2" xfId="48910"/>
    <cellStyle name="Output 17 3 10 3" xfId="39388"/>
    <cellStyle name="Output 17 3 11" xfId="30923"/>
    <cellStyle name="Output 17 3 2" xfId="8951"/>
    <cellStyle name="Output 17 3 2 2" xfId="13612"/>
    <cellStyle name="Output 17 3 2 2 2" xfId="25394"/>
    <cellStyle name="Output 17 3 2 2 2 2" xfId="45220"/>
    <cellStyle name="Output 17 3 2 2 3" xfId="35662"/>
    <cellStyle name="Output 17 3 2 3" xfId="14618"/>
    <cellStyle name="Output 17 3 2 3 2" xfId="26389"/>
    <cellStyle name="Output 17 3 2 3 2 2" xfId="46215"/>
    <cellStyle name="Output 17 3 2 3 3" xfId="36668"/>
    <cellStyle name="Output 17 3 2 4" xfId="15576"/>
    <cellStyle name="Output 17 3 2 4 2" xfId="27337"/>
    <cellStyle name="Output 17 3 2 4 2 2" xfId="47163"/>
    <cellStyle name="Output 17 3 2 4 3" xfId="37626"/>
    <cellStyle name="Output 17 3 2 5" xfId="16503"/>
    <cellStyle name="Output 17 3 2 5 2" xfId="28249"/>
    <cellStyle name="Output 17 3 2 5 2 2" xfId="48075"/>
    <cellStyle name="Output 17 3 2 5 3" xfId="38553"/>
    <cellStyle name="Output 17 3 2 6" xfId="17374"/>
    <cellStyle name="Output 17 3 2 6 2" xfId="29117"/>
    <cellStyle name="Output 17 3 2 6 2 2" xfId="48943"/>
    <cellStyle name="Output 17 3 2 6 3" xfId="39424"/>
    <cellStyle name="Output 17 3 2 7" xfId="18221"/>
    <cellStyle name="Output 17 3 2 7 2" xfId="29941"/>
    <cellStyle name="Output 17 3 2 7 2 2" xfId="49767"/>
    <cellStyle name="Output 17 3 2 7 3" xfId="40271"/>
    <cellStyle name="Output 17 3 2 8" xfId="18988"/>
    <cellStyle name="Output 17 3 2 8 2" xfId="41038"/>
    <cellStyle name="Output 17 3 2 9" xfId="31457"/>
    <cellStyle name="Output 17 3 3" xfId="9814"/>
    <cellStyle name="Output 17 3 3 2" xfId="14219"/>
    <cellStyle name="Output 17 3 3 2 2" xfId="25991"/>
    <cellStyle name="Output 17 3 3 2 2 2" xfId="45817"/>
    <cellStyle name="Output 17 3 3 2 3" xfId="36269"/>
    <cellStyle name="Output 17 3 3 3" xfId="15179"/>
    <cellStyle name="Output 17 3 3 3 2" xfId="26949"/>
    <cellStyle name="Output 17 3 3 3 2 2" xfId="46775"/>
    <cellStyle name="Output 17 3 3 3 3" xfId="37229"/>
    <cellStyle name="Output 17 3 3 4" xfId="16131"/>
    <cellStyle name="Output 17 3 3 4 2" xfId="27877"/>
    <cellStyle name="Output 17 3 3 4 2 2" xfId="47703"/>
    <cellStyle name="Output 17 3 3 4 3" xfId="38181"/>
    <cellStyle name="Output 17 3 3 5" xfId="17005"/>
    <cellStyle name="Output 17 3 3 5 2" xfId="28751"/>
    <cellStyle name="Output 17 3 3 5 2 2" xfId="48577"/>
    <cellStyle name="Output 17 3 3 5 3" xfId="39055"/>
    <cellStyle name="Output 17 3 3 6" xfId="17870"/>
    <cellStyle name="Output 17 3 3 6 2" xfId="29590"/>
    <cellStyle name="Output 17 3 3 6 2 2" xfId="49416"/>
    <cellStyle name="Output 17 3 3 6 3" xfId="39920"/>
    <cellStyle name="Output 17 3 3 7" xfId="18646"/>
    <cellStyle name="Output 17 3 3 7 2" xfId="30366"/>
    <cellStyle name="Output 17 3 3 7 2 2" xfId="50192"/>
    <cellStyle name="Output 17 3 3 7 3" xfId="40696"/>
    <cellStyle name="Output 17 3 3 8" xfId="19403"/>
    <cellStyle name="Output 17 3 3 8 2" xfId="41453"/>
    <cellStyle name="Output 17 3 3 9" xfId="31878"/>
    <cellStyle name="Output 17 3 4" xfId="12582"/>
    <cellStyle name="Output 17 3 4 2" xfId="24396"/>
    <cellStyle name="Output 17 3 4 2 2" xfId="44223"/>
    <cellStyle name="Output 17 3 4 3" xfId="34633"/>
    <cellStyle name="Output 17 3 5" xfId="10614"/>
    <cellStyle name="Output 17 3 5 2" xfId="22485"/>
    <cellStyle name="Output 17 3 5 2 2" xfId="42316"/>
    <cellStyle name="Output 17 3 5 3" xfId="32669"/>
    <cellStyle name="Output 17 3 6" xfId="13568"/>
    <cellStyle name="Output 17 3 6 2" xfId="25350"/>
    <cellStyle name="Output 17 3 6 2 2" xfId="45176"/>
    <cellStyle name="Output 17 3 6 3" xfId="35618"/>
    <cellStyle name="Output 17 3 7" xfId="14577"/>
    <cellStyle name="Output 17 3 7 2" xfId="26348"/>
    <cellStyle name="Output 17 3 7 2 2" xfId="46174"/>
    <cellStyle name="Output 17 3 7 3" xfId="36627"/>
    <cellStyle name="Output 17 3 8" xfId="15535"/>
    <cellStyle name="Output 17 3 8 2" xfId="27298"/>
    <cellStyle name="Output 17 3 8 2 2" xfId="47124"/>
    <cellStyle name="Output 17 3 8 3" xfId="37585"/>
    <cellStyle name="Output 17 3 9" xfId="16466"/>
    <cellStyle name="Output 17 3 9 2" xfId="28212"/>
    <cellStyle name="Output 17 3 9 2 2" xfId="48038"/>
    <cellStyle name="Output 17 3 9 3" xfId="38516"/>
    <cellStyle name="Output 17 4" xfId="8152"/>
    <cellStyle name="Output 17 4 2" xfId="13123"/>
    <cellStyle name="Output 17 4 2 2" xfId="24916"/>
    <cellStyle name="Output 17 4 2 2 2" xfId="44742"/>
    <cellStyle name="Output 17 4 2 3" xfId="35173"/>
    <cellStyle name="Output 17 4 3" xfId="10185"/>
    <cellStyle name="Output 17 4 3 2" xfId="22059"/>
    <cellStyle name="Output 17 4 3 2 2" xfId="41891"/>
    <cellStyle name="Output 17 4 3 3" xfId="32241"/>
    <cellStyle name="Output 17 4 4" xfId="12849"/>
    <cellStyle name="Output 17 4 4 2" xfId="24651"/>
    <cellStyle name="Output 17 4 4 2 2" xfId="44478"/>
    <cellStyle name="Output 17 4 4 3" xfId="34900"/>
    <cellStyle name="Output 17 4 5" xfId="10390"/>
    <cellStyle name="Output 17 4 5 2" xfId="22264"/>
    <cellStyle name="Output 17 4 5 2 2" xfId="42095"/>
    <cellStyle name="Output 17 4 5 3" xfId="32445"/>
    <cellStyle name="Output 17 4 6" xfId="12547"/>
    <cellStyle name="Output 17 4 6 2" xfId="24361"/>
    <cellStyle name="Output 17 4 6 2 2" xfId="44188"/>
    <cellStyle name="Output 17 4 6 3" xfId="34598"/>
    <cellStyle name="Output 17 4 7" xfId="10648"/>
    <cellStyle name="Output 17 4 7 2" xfId="22519"/>
    <cellStyle name="Output 17 4 7 2 2" xfId="42350"/>
    <cellStyle name="Output 17 4 7 3" xfId="32703"/>
    <cellStyle name="Output 17 4 8" xfId="12783"/>
    <cellStyle name="Output 17 4 8 2" xfId="34834"/>
    <cellStyle name="Output 17 4 9" xfId="31210"/>
    <cellStyle name="Output 17 5" xfId="9586"/>
    <cellStyle name="Output 17 5 2" xfId="13991"/>
    <cellStyle name="Output 17 5 2 2" xfId="25763"/>
    <cellStyle name="Output 17 5 2 2 2" xfId="45589"/>
    <cellStyle name="Output 17 5 2 3" xfId="36041"/>
    <cellStyle name="Output 17 5 3" xfId="14951"/>
    <cellStyle name="Output 17 5 3 2" xfId="26721"/>
    <cellStyle name="Output 17 5 3 2 2" xfId="46547"/>
    <cellStyle name="Output 17 5 3 3" xfId="37001"/>
    <cellStyle name="Output 17 5 4" xfId="15903"/>
    <cellStyle name="Output 17 5 4 2" xfId="27649"/>
    <cellStyle name="Output 17 5 4 2 2" xfId="47475"/>
    <cellStyle name="Output 17 5 4 3" xfId="37953"/>
    <cellStyle name="Output 17 5 5" xfId="16777"/>
    <cellStyle name="Output 17 5 5 2" xfId="28523"/>
    <cellStyle name="Output 17 5 5 2 2" xfId="48349"/>
    <cellStyle name="Output 17 5 5 3" xfId="38827"/>
    <cellStyle name="Output 17 5 6" xfId="17642"/>
    <cellStyle name="Output 17 5 6 2" xfId="29362"/>
    <cellStyle name="Output 17 5 6 2 2" xfId="49188"/>
    <cellStyle name="Output 17 5 6 3" xfId="39692"/>
    <cellStyle name="Output 17 5 7" xfId="18418"/>
    <cellStyle name="Output 17 5 7 2" xfId="30138"/>
    <cellStyle name="Output 17 5 7 2 2" xfId="49964"/>
    <cellStyle name="Output 17 5 7 3" xfId="40468"/>
    <cellStyle name="Output 17 5 8" xfId="19175"/>
    <cellStyle name="Output 17 5 8 2" xfId="41225"/>
    <cellStyle name="Output 17 5 9" xfId="31650"/>
    <cellStyle name="Output 17 6" xfId="12028"/>
    <cellStyle name="Output 17 6 2" xfId="23855"/>
    <cellStyle name="Output 17 6 2 2" xfId="43683"/>
    <cellStyle name="Output 17 6 3" xfId="34080"/>
    <cellStyle name="Output 17 7" xfId="11103"/>
    <cellStyle name="Output 17 7 2" xfId="22971"/>
    <cellStyle name="Output 17 7 2 2" xfId="42801"/>
    <cellStyle name="Output 17 7 3" xfId="33157"/>
    <cellStyle name="Output 17 8" xfId="11647"/>
    <cellStyle name="Output 17 8 2" xfId="23504"/>
    <cellStyle name="Output 17 8 2 2" xfId="43333"/>
    <cellStyle name="Output 17 8 3" xfId="33700"/>
    <cellStyle name="Output 17 9" xfId="11401"/>
    <cellStyle name="Output 17 9 2" xfId="23262"/>
    <cellStyle name="Output 17 9 2 2" xfId="43091"/>
    <cellStyle name="Output 17 9 3" xfId="33454"/>
    <cellStyle name="Output 18" xfId="6378"/>
    <cellStyle name="Output 18 10" xfId="11400"/>
    <cellStyle name="Output 18 10 2" xfId="23261"/>
    <cellStyle name="Output 18 10 2 2" xfId="43090"/>
    <cellStyle name="Output 18 10 3" xfId="33453"/>
    <cellStyle name="Output 18 11" xfId="13717"/>
    <cellStyle name="Output 18 11 2" xfId="25497"/>
    <cellStyle name="Output 18 11 2 2" xfId="45323"/>
    <cellStyle name="Output 18 11 3" xfId="35767"/>
    <cellStyle name="Output 18 12" xfId="14718"/>
    <cellStyle name="Output 18 12 2" xfId="26489"/>
    <cellStyle name="Output 18 12 2 2" xfId="46315"/>
    <cellStyle name="Output 18 12 3" xfId="36768"/>
    <cellStyle name="Output 18 13" xfId="15676"/>
    <cellStyle name="Output 18 13 2" xfId="27435"/>
    <cellStyle name="Output 18 13 2 2" xfId="47261"/>
    <cellStyle name="Output 18 13 3" xfId="37726"/>
    <cellStyle name="Output 18 14" xfId="30671"/>
    <cellStyle name="Output 18 2" xfId="6379"/>
    <cellStyle name="Output 18 2 10" xfId="13178"/>
    <cellStyle name="Output 18 2 10 2" xfId="24970"/>
    <cellStyle name="Output 18 2 10 2 2" xfId="44796"/>
    <cellStyle name="Output 18 2 10 3" xfId="35228"/>
    <cellStyle name="Output 18 2 11" xfId="10134"/>
    <cellStyle name="Output 18 2 11 2" xfId="22008"/>
    <cellStyle name="Output 18 2 11 2 2" xfId="41840"/>
    <cellStyle name="Output 18 2 11 3" xfId="32190"/>
    <cellStyle name="Output 18 2 12" xfId="11989"/>
    <cellStyle name="Output 18 2 12 2" xfId="23816"/>
    <cellStyle name="Output 18 2 12 2 2" xfId="43644"/>
    <cellStyle name="Output 18 2 12 3" xfId="34041"/>
    <cellStyle name="Output 18 2 13" xfId="30672"/>
    <cellStyle name="Output 18 2 2" xfId="7045"/>
    <cellStyle name="Output 18 2 2 10" xfId="11441"/>
    <cellStyle name="Output 18 2 2 10 2" xfId="23302"/>
    <cellStyle name="Output 18 2 2 10 2 2" xfId="43131"/>
    <cellStyle name="Output 18 2 2 10 3" xfId="33494"/>
    <cellStyle name="Output 18 2 2 11" xfId="13477"/>
    <cellStyle name="Output 18 2 2 11 2" xfId="25262"/>
    <cellStyle name="Output 18 2 2 11 2 2" xfId="45088"/>
    <cellStyle name="Output 18 2 2 11 3" xfId="35527"/>
    <cellStyle name="Output 18 2 2 12" xfId="30797"/>
    <cellStyle name="Output 18 2 2 2" xfId="7832"/>
    <cellStyle name="Output 18 2 2 2 10" xfId="18292"/>
    <cellStyle name="Output 18 2 2 2 10 2" xfId="30012"/>
    <cellStyle name="Output 18 2 2 2 10 2 2" xfId="49838"/>
    <cellStyle name="Output 18 2 2 2 10 3" xfId="40342"/>
    <cellStyle name="Output 18 2 2 2 11" xfId="31044"/>
    <cellStyle name="Output 18 2 2 2 2" xfId="9475"/>
    <cellStyle name="Output 18 2 2 2 2 2" xfId="13910"/>
    <cellStyle name="Output 18 2 2 2 2 2 2" xfId="25683"/>
    <cellStyle name="Output 18 2 2 2 2 2 2 2" xfId="45509"/>
    <cellStyle name="Output 18 2 2 2 2 2 3" xfId="35960"/>
    <cellStyle name="Output 18 2 2 2 2 3" xfId="14872"/>
    <cellStyle name="Output 18 2 2 2 2 3 2" xfId="26642"/>
    <cellStyle name="Output 18 2 2 2 2 3 2 2" xfId="46468"/>
    <cellStyle name="Output 18 2 2 2 2 3 3" xfId="36922"/>
    <cellStyle name="Output 18 2 2 2 2 4" xfId="15824"/>
    <cellStyle name="Output 18 2 2 2 2 4 2" xfId="27572"/>
    <cellStyle name="Output 18 2 2 2 2 4 2 2" xfId="47398"/>
    <cellStyle name="Output 18 2 2 2 2 4 3" xfId="37874"/>
    <cellStyle name="Output 18 2 2 2 2 5" xfId="16704"/>
    <cellStyle name="Output 18 2 2 2 2 5 2" xfId="28450"/>
    <cellStyle name="Output 18 2 2 2 2 5 2 2" xfId="48276"/>
    <cellStyle name="Output 18 2 2 2 2 5 3" xfId="38754"/>
    <cellStyle name="Output 18 2 2 2 2 6" xfId="17570"/>
    <cellStyle name="Output 18 2 2 2 2 6 2" xfId="29290"/>
    <cellStyle name="Output 18 2 2 2 2 6 2 2" xfId="49116"/>
    <cellStyle name="Output 18 2 2 2 2 6 3" xfId="39620"/>
    <cellStyle name="Output 18 2 2 2 2 7" xfId="18346"/>
    <cellStyle name="Output 18 2 2 2 2 7 2" xfId="30066"/>
    <cellStyle name="Output 18 2 2 2 2 7 2 2" xfId="49892"/>
    <cellStyle name="Output 18 2 2 2 2 7 3" xfId="40396"/>
    <cellStyle name="Output 18 2 2 2 2 8" xfId="19103"/>
    <cellStyle name="Output 18 2 2 2 2 8 2" xfId="41153"/>
    <cellStyle name="Output 18 2 2 2 2 9" xfId="31578"/>
    <cellStyle name="Output 18 2 2 2 3" xfId="9929"/>
    <cellStyle name="Output 18 2 2 2 3 2" xfId="14334"/>
    <cellStyle name="Output 18 2 2 2 3 2 2" xfId="26106"/>
    <cellStyle name="Output 18 2 2 2 3 2 2 2" xfId="45932"/>
    <cellStyle name="Output 18 2 2 2 3 2 3" xfId="36384"/>
    <cellStyle name="Output 18 2 2 2 3 3" xfId="15294"/>
    <cellStyle name="Output 18 2 2 2 3 3 2" xfId="27064"/>
    <cellStyle name="Output 18 2 2 2 3 3 2 2" xfId="46890"/>
    <cellStyle name="Output 18 2 2 2 3 3 3" xfId="37344"/>
    <cellStyle name="Output 18 2 2 2 3 4" xfId="16246"/>
    <cellStyle name="Output 18 2 2 2 3 4 2" xfId="27992"/>
    <cellStyle name="Output 18 2 2 2 3 4 2 2" xfId="47818"/>
    <cellStyle name="Output 18 2 2 2 3 4 3" xfId="38296"/>
    <cellStyle name="Output 18 2 2 2 3 5" xfId="17120"/>
    <cellStyle name="Output 18 2 2 2 3 5 2" xfId="28866"/>
    <cellStyle name="Output 18 2 2 2 3 5 2 2" xfId="48692"/>
    <cellStyle name="Output 18 2 2 2 3 5 3" xfId="39170"/>
    <cellStyle name="Output 18 2 2 2 3 6" xfId="17985"/>
    <cellStyle name="Output 18 2 2 2 3 6 2" xfId="29705"/>
    <cellStyle name="Output 18 2 2 2 3 6 2 2" xfId="49531"/>
    <cellStyle name="Output 18 2 2 2 3 6 3" xfId="40035"/>
    <cellStyle name="Output 18 2 2 2 3 7" xfId="18761"/>
    <cellStyle name="Output 18 2 2 2 3 7 2" xfId="30481"/>
    <cellStyle name="Output 18 2 2 2 3 7 2 2" xfId="50307"/>
    <cellStyle name="Output 18 2 2 2 3 7 3" xfId="40811"/>
    <cellStyle name="Output 18 2 2 2 3 8" xfId="19518"/>
    <cellStyle name="Output 18 2 2 2 3 8 2" xfId="41568"/>
    <cellStyle name="Output 18 2 2 2 3 9" xfId="31993"/>
    <cellStyle name="Output 18 2 2 2 4" xfId="12894"/>
    <cellStyle name="Output 18 2 2 2 4 2" xfId="24692"/>
    <cellStyle name="Output 18 2 2 2 4 2 2" xfId="44519"/>
    <cellStyle name="Output 18 2 2 2 4 3" xfId="34945"/>
    <cellStyle name="Output 18 2 2 2 5" xfId="13688"/>
    <cellStyle name="Output 18 2 2 2 5 2" xfId="25470"/>
    <cellStyle name="Output 18 2 2 2 5 2 2" xfId="45296"/>
    <cellStyle name="Output 18 2 2 2 5 3" xfId="35738"/>
    <cellStyle name="Output 18 2 2 2 6" xfId="14692"/>
    <cellStyle name="Output 18 2 2 2 6 2" xfId="26463"/>
    <cellStyle name="Output 18 2 2 2 6 2 2" xfId="46289"/>
    <cellStyle name="Output 18 2 2 2 6 3" xfId="36742"/>
    <cellStyle name="Output 18 2 2 2 7" xfId="15650"/>
    <cellStyle name="Output 18 2 2 2 7 2" xfId="27409"/>
    <cellStyle name="Output 18 2 2 2 7 2 2" xfId="47235"/>
    <cellStyle name="Output 18 2 2 2 7 3" xfId="37700"/>
    <cellStyle name="Output 18 2 2 2 8" xfId="16575"/>
    <cellStyle name="Output 18 2 2 2 8 2" xfId="28321"/>
    <cellStyle name="Output 18 2 2 2 8 2 2" xfId="48147"/>
    <cellStyle name="Output 18 2 2 2 8 3" xfId="38625"/>
    <cellStyle name="Output 18 2 2 2 9" xfId="17446"/>
    <cellStyle name="Output 18 2 2 2 9 2" xfId="29188"/>
    <cellStyle name="Output 18 2 2 2 9 2 2" xfId="49014"/>
    <cellStyle name="Output 18 2 2 2 9 3" xfId="39496"/>
    <cellStyle name="Output 18 2 2 3" xfId="8690"/>
    <cellStyle name="Output 18 2 2 3 2" xfId="13432"/>
    <cellStyle name="Output 18 2 2 3 2 2" xfId="25217"/>
    <cellStyle name="Output 18 2 2 3 2 2 2" xfId="45043"/>
    <cellStyle name="Output 18 2 2 3 2 3" xfId="35482"/>
    <cellStyle name="Output 18 2 2 3 3" xfId="14452"/>
    <cellStyle name="Output 18 2 2 3 3 2" xfId="26224"/>
    <cellStyle name="Output 18 2 2 3 3 2 2" xfId="46050"/>
    <cellStyle name="Output 18 2 2 3 3 3" xfId="36502"/>
    <cellStyle name="Output 18 2 2 3 4" xfId="15412"/>
    <cellStyle name="Output 18 2 2 3 4 2" xfId="27180"/>
    <cellStyle name="Output 18 2 2 3 4 2 2" xfId="47006"/>
    <cellStyle name="Output 18 2 2 3 4 3" xfId="37462"/>
    <cellStyle name="Output 18 2 2 3 5" xfId="16361"/>
    <cellStyle name="Output 18 2 2 3 5 2" xfId="28107"/>
    <cellStyle name="Output 18 2 2 3 5 2 2" xfId="47933"/>
    <cellStyle name="Output 18 2 2 3 5 3" xfId="38411"/>
    <cellStyle name="Output 18 2 2 3 6" xfId="17234"/>
    <cellStyle name="Output 18 2 2 3 6 2" xfId="28980"/>
    <cellStyle name="Output 18 2 2 3 6 2 2" xfId="48806"/>
    <cellStyle name="Output 18 2 2 3 6 3" xfId="39284"/>
    <cellStyle name="Output 18 2 2 3 7" xfId="18099"/>
    <cellStyle name="Output 18 2 2 3 7 2" xfId="29819"/>
    <cellStyle name="Output 18 2 2 3 7 2 2" xfId="49645"/>
    <cellStyle name="Output 18 2 2 3 7 3" xfId="40149"/>
    <cellStyle name="Output 18 2 2 3 8" xfId="18875"/>
    <cellStyle name="Output 18 2 2 3 8 2" xfId="40925"/>
    <cellStyle name="Output 18 2 2 3 9" xfId="31331"/>
    <cellStyle name="Output 18 2 2 4" xfId="9701"/>
    <cellStyle name="Output 18 2 2 4 2" xfId="14106"/>
    <cellStyle name="Output 18 2 2 4 2 2" xfId="25878"/>
    <cellStyle name="Output 18 2 2 4 2 2 2" xfId="45704"/>
    <cellStyle name="Output 18 2 2 4 2 3" xfId="36156"/>
    <cellStyle name="Output 18 2 2 4 3" xfId="15066"/>
    <cellStyle name="Output 18 2 2 4 3 2" xfId="26836"/>
    <cellStyle name="Output 18 2 2 4 3 2 2" xfId="46662"/>
    <cellStyle name="Output 18 2 2 4 3 3" xfId="37116"/>
    <cellStyle name="Output 18 2 2 4 4" xfId="16018"/>
    <cellStyle name="Output 18 2 2 4 4 2" xfId="27764"/>
    <cellStyle name="Output 18 2 2 4 4 2 2" xfId="47590"/>
    <cellStyle name="Output 18 2 2 4 4 3" xfId="38068"/>
    <cellStyle name="Output 18 2 2 4 5" xfId="16892"/>
    <cellStyle name="Output 18 2 2 4 5 2" xfId="28638"/>
    <cellStyle name="Output 18 2 2 4 5 2 2" xfId="48464"/>
    <cellStyle name="Output 18 2 2 4 5 3" xfId="38942"/>
    <cellStyle name="Output 18 2 2 4 6" xfId="17757"/>
    <cellStyle name="Output 18 2 2 4 6 2" xfId="29477"/>
    <cellStyle name="Output 18 2 2 4 6 2 2" xfId="49303"/>
    <cellStyle name="Output 18 2 2 4 6 3" xfId="39807"/>
    <cellStyle name="Output 18 2 2 4 7" xfId="18533"/>
    <cellStyle name="Output 18 2 2 4 7 2" xfId="30253"/>
    <cellStyle name="Output 18 2 2 4 7 2 2" xfId="50079"/>
    <cellStyle name="Output 18 2 2 4 7 3" xfId="40583"/>
    <cellStyle name="Output 18 2 2 4 8" xfId="19290"/>
    <cellStyle name="Output 18 2 2 4 8 2" xfId="41340"/>
    <cellStyle name="Output 18 2 2 4 9" xfId="31765"/>
    <cellStyle name="Output 18 2 2 5" xfId="12403"/>
    <cellStyle name="Output 18 2 2 5 2" xfId="24219"/>
    <cellStyle name="Output 18 2 2 5 2 2" xfId="44046"/>
    <cellStyle name="Output 18 2 2 5 3" xfId="34454"/>
    <cellStyle name="Output 18 2 2 6" xfId="10780"/>
    <cellStyle name="Output 18 2 2 6 2" xfId="22651"/>
    <cellStyle name="Output 18 2 2 6 2 2" xfId="42482"/>
    <cellStyle name="Output 18 2 2 6 3" xfId="32835"/>
    <cellStyle name="Output 18 2 2 7" xfId="11842"/>
    <cellStyle name="Output 18 2 2 7 2" xfId="23683"/>
    <cellStyle name="Output 18 2 2 7 2 2" xfId="43511"/>
    <cellStyle name="Output 18 2 2 7 3" xfId="33894"/>
    <cellStyle name="Output 18 2 2 8" xfId="11257"/>
    <cellStyle name="Output 18 2 2 8 2" xfId="23125"/>
    <cellStyle name="Output 18 2 2 8 2 2" xfId="42955"/>
    <cellStyle name="Output 18 2 2 8 3" xfId="33311"/>
    <cellStyle name="Output 18 2 2 9" xfId="11605"/>
    <cellStyle name="Output 18 2 2 9 2" xfId="23462"/>
    <cellStyle name="Output 18 2 2 9 2 2" xfId="43291"/>
    <cellStyle name="Output 18 2 2 9 3" xfId="33658"/>
    <cellStyle name="Output 18 2 3" xfId="7310"/>
    <cellStyle name="Output 18 2 3 10" xfId="13854"/>
    <cellStyle name="Output 18 2 3 10 2" xfId="25629"/>
    <cellStyle name="Output 18 2 3 10 2 2" xfId="45455"/>
    <cellStyle name="Output 18 2 3 10 3" xfId="35904"/>
    <cellStyle name="Output 18 2 3 11" xfId="30925"/>
    <cellStyle name="Output 18 2 3 2" xfId="8953"/>
    <cellStyle name="Output 18 2 3 2 2" xfId="13614"/>
    <cellStyle name="Output 18 2 3 2 2 2" xfId="25396"/>
    <cellStyle name="Output 18 2 3 2 2 2 2" xfId="45222"/>
    <cellStyle name="Output 18 2 3 2 2 3" xfId="35664"/>
    <cellStyle name="Output 18 2 3 2 3" xfId="14620"/>
    <cellStyle name="Output 18 2 3 2 3 2" xfId="26391"/>
    <cellStyle name="Output 18 2 3 2 3 2 2" xfId="46217"/>
    <cellStyle name="Output 18 2 3 2 3 3" xfId="36670"/>
    <cellStyle name="Output 18 2 3 2 4" xfId="15578"/>
    <cellStyle name="Output 18 2 3 2 4 2" xfId="27339"/>
    <cellStyle name="Output 18 2 3 2 4 2 2" xfId="47165"/>
    <cellStyle name="Output 18 2 3 2 4 3" xfId="37628"/>
    <cellStyle name="Output 18 2 3 2 5" xfId="16505"/>
    <cellStyle name="Output 18 2 3 2 5 2" xfId="28251"/>
    <cellStyle name="Output 18 2 3 2 5 2 2" xfId="48077"/>
    <cellStyle name="Output 18 2 3 2 5 3" xfId="38555"/>
    <cellStyle name="Output 18 2 3 2 6" xfId="17376"/>
    <cellStyle name="Output 18 2 3 2 6 2" xfId="29119"/>
    <cellStyle name="Output 18 2 3 2 6 2 2" xfId="48945"/>
    <cellStyle name="Output 18 2 3 2 6 3" xfId="39426"/>
    <cellStyle name="Output 18 2 3 2 7" xfId="18223"/>
    <cellStyle name="Output 18 2 3 2 7 2" xfId="29943"/>
    <cellStyle name="Output 18 2 3 2 7 2 2" xfId="49769"/>
    <cellStyle name="Output 18 2 3 2 7 3" xfId="40273"/>
    <cellStyle name="Output 18 2 3 2 8" xfId="18990"/>
    <cellStyle name="Output 18 2 3 2 8 2" xfId="41040"/>
    <cellStyle name="Output 18 2 3 2 9" xfId="31459"/>
    <cellStyle name="Output 18 2 3 3" xfId="9816"/>
    <cellStyle name="Output 18 2 3 3 2" xfId="14221"/>
    <cellStyle name="Output 18 2 3 3 2 2" xfId="25993"/>
    <cellStyle name="Output 18 2 3 3 2 2 2" xfId="45819"/>
    <cellStyle name="Output 18 2 3 3 2 3" xfId="36271"/>
    <cellStyle name="Output 18 2 3 3 3" xfId="15181"/>
    <cellStyle name="Output 18 2 3 3 3 2" xfId="26951"/>
    <cellStyle name="Output 18 2 3 3 3 2 2" xfId="46777"/>
    <cellStyle name="Output 18 2 3 3 3 3" xfId="37231"/>
    <cellStyle name="Output 18 2 3 3 4" xfId="16133"/>
    <cellStyle name="Output 18 2 3 3 4 2" xfId="27879"/>
    <cellStyle name="Output 18 2 3 3 4 2 2" xfId="47705"/>
    <cellStyle name="Output 18 2 3 3 4 3" xfId="38183"/>
    <cellStyle name="Output 18 2 3 3 5" xfId="17007"/>
    <cellStyle name="Output 18 2 3 3 5 2" xfId="28753"/>
    <cellStyle name="Output 18 2 3 3 5 2 2" xfId="48579"/>
    <cellStyle name="Output 18 2 3 3 5 3" xfId="39057"/>
    <cellStyle name="Output 18 2 3 3 6" xfId="17872"/>
    <cellStyle name="Output 18 2 3 3 6 2" xfId="29592"/>
    <cellStyle name="Output 18 2 3 3 6 2 2" xfId="49418"/>
    <cellStyle name="Output 18 2 3 3 6 3" xfId="39922"/>
    <cellStyle name="Output 18 2 3 3 7" xfId="18648"/>
    <cellStyle name="Output 18 2 3 3 7 2" xfId="30368"/>
    <cellStyle name="Output 18 2 3 3 7 2 2" xfId="50194"/>
    <cellStyle name="Output 18 2 3 3 7 3" xfId="40698"/>
    <cellStyle name="Output 18 2 3 3 8" xfId="19405"/>
    <cellStyle name="Output 18 2 3 3 8 2" xfId="41455"/>
    <cellStyle name="Output 18 2 3 3 9" xfId="31880"/>
    <cellStyle name="Output 18 2 3 4" xfId="12584"/>
    <cellStyle name="Output 18 2 3 4 2" xfId="24398"/>
    <cellStyle name="Output 18 2 3 4 2 2" xfId="44225"/>
    <cellStyle name="Output 18 2 3 4 3" xfId="34635"/>
    <cellStyle name="Output 18 2 3 5" xfId="10612"/>
    <cellStyle name="Output 18 2 3 5 2" xfId="22483"/>
    <cellStyle name="Output 18 2 3 5 2 2" xfId="42314"/>
    <cellStyle name="Output 18 2 3 5 3" xfId="32667"/>
    <cellStyle name="Output 18 2 3 6" xfId="11863"/>
    <cellStyle name="Output 18 2 3 6 2" xfId="23701"/>
    <cellStyle name="Output 18 2 3 6 2 2" xfId="43529"/>
    <cellStyle name="Output 18 2 3 6 3" xfId="33915"/>
    <cellStyle name="Output 18 2 3 7" xfId="11241"/>
    <cellStyle name="Output 18 2 3 7 2" xfId="23109"/>
    <cellStyle name="Output 18 2 3 7 2 2" xfId="42939"/>
    <cellStyle name="Output 18 2 3 7 3" xfId="33295"/>
    <cellStyle name="Output 18 2 3 8" xfId="13033"/>
    <cellStyle name="Output 18 2 3 8 2" xfId="24826"/>
    <cellStyle name="Output 18 2 3 8 2 2" xfId="44652"/>
    <cellStyle name="Output 18 2 3 8 3" xfId="35083"/>
    <cellStyle name="Output 18 2 3 9" xfId="10264"/>
    <cellStyle name="Output 18 2 3 9 2" xfId="22138"/>
    <cellStyle name="Output 18 2 3 9 2 2" xfId="41970"/>
    <cellStyle name="Output 18 2 3 9 3" xfId="32320"/>
    <cellStyle name="Output 18 2 4" xfId="8154"/>
    <cellStyle name="Output 18 2 4 2" xfId="13125"/>
    <cellStyle name="Output 18 2 4 2 2" xfId="24918"/>
    <cellStyle name="Output 18 2 4 2 2 2" xfId="44744"/>
    <cellStyle name="Output 18 2 4 2 3" xfId="35175"/>
    <cellStyle name="Output 18 2 4 3" xfId="10183"/>
    <cellStyle name="Output 18 2 4 3 2" xfId="22057"/>
    <cellStyle name="Output 18 2 4 3 2 2" xfId="41889"/>
    <cellStyle name="Output 18 2 4 3 3" xfId="32239"/>
    <cellStyle name="Output 18 2 4 4" xfId="13345"/>
    <cellStyle name="Output 18 2 4 4 2" xfId="25131"/>
    <cellStyle name="Output 18 2 4 4 2 2" xfId="44957"/>
    <cellStyle name="Output 18 2 4 4 3" xfId="35395"/>
    <cellStyle name="Output 18 2 4 5" xfId="10011"/>
    <cellStyle name="Output 18 2 4 5 2" xfId="21886"/>
    <cellStyle name="Output 18 2 4 5 2 2" xfId="41718"/>
    <cellStyle name="Output 18 2 4 5 3" xfId="32067"/>
    <cellStyle name="Output 18 2 4 6" xfId="12051"/>
    <cellStyle name="Output 18 2 4 6 2" xfId="23877"/>
    <cellStyle name="Output 18 2 4 6 2 2" xfId="43705"/>
    <cellStyle name="Output 18 2 4 6 3" xfId="34103"/>
    <cellStyle name="Output 18 2 4 7" xfId="11082"/>
    <cellStyle name="Output 18 2 4 7 2" xfId="22950"/>
    <cellStyle name="Output 18 2 4 7 2 2" xfId="42780"/>
    <cellStyle name="Output 18 2 4 7 3" xfId="33136"/>
    <cellStyle name="Output 18 2 4 8" xfId="11667"/>
    <cellStyle name="Output 18 2 4 8 2" xfId="33720"/>
    <cellStyle name="Output 18 2 4 9" xfId="31212"/>
    <cellStyle name="Output 18 2 5" xfId="9588"/>
    <cellStyle name="Output 18 2 5 2" xfId="13993"/>
    <cellStyle name="Output 18 2 5 2 2" xfId="25765"/>
    <cellStyle name="Output 18 2 5 2 2 2" xfId="45591"/>
    <cellStyle name="Output 18 2 5 2 3" xfId="36043"/>
    <cellStyle name="Output 18 2 5 3" xfId="14953"/>
    <cellStyle name="Output 18 2 5 3 2" xfId="26723"/>
    <cellStyle name="Output 18 2 5 3 2 2" xfId="46549"/>
    <cellStyle name="Output 18 2 5 3 3" xfId="37003"/>
    <cellStyle name="Output 18 2 5 4" xfId="15905"/>
    <cellStyle name="Output 18 2 5 4 2" xfId="27651"/>
    <cellStyle name="Output 18 2 5 4 2 2" xfId="47477"/>
    <cellStyle name="Output 18 2 5 4 3" xfId="37955"/>
    <cellStyle name="Output 18 2 5 5" xfId="16779"/>
    <cellStyle name="Output 18 2 5 5 2" xfId="28525"/>
    <cellStyle name="Output 18 2 5 5 2 2" xfId="48351"/>
    <cellStyle name="Output 18 2 5 5 3" xfId="38829"/>
    <cellStyle name="Output 18 2 5 6" xfId="17644"/>
    <cellStyle name="Output 18 2 5 6 2" xfId="29364"/>
    <cellStyle name="Output 18 2 5 6 2 2" xfId="49190"/>
    <cellStyle name="Output 18 2 5 6 3" xfId="39694"/>
    <cellStyle name="Output 18 2 5 7" xfId="18420"/>
    <cellStyle name="Output 18 2 5 7 2" xfId="30140"/>
    <cellStyle name="Output 18 2 5 7 2 2" xfId="49966"/>
    <cellStyle name="Output 18 2 5 7 3" xfId="40470"/>
    <cellStyle name="Output 18 2 5 8" xfId="19177"/>
    <cellStyle name="Output 18 2 5 8 2" xfId="41227"/>
    <cellStyle name="Output 18 2 5 9" xfId="31652"/>
    <cellStyle name="Output 18 2 6" xfId="12030"/>
    <cellStyle name="Output 18 2 6 2" xfId="23857"/>
    <cellStyle name="Output 18 2 6 2 2" xfId="43685"/>
    <cellStyle name="Output 18 2 6 3" xfId="34082"/>
    <cellStyle name="Output 18 2 7" xfId="11101"/>
    <cellStyle name="Output 18 2 7 2" xfId="22969"/>
    <cellStyle name="Output 18 2 7 2 2" xfId="42799"/>
    <cellStyle name="Output 18 2 7 3" xfId="33155"/>
    <cellStyle name="Output 18 2 8" xfId="11649"/>
    <cellStyle name="Output 18 2 8 2" xfId="23506"/>
    <cellStyle name="Output 18 2 8 2 2" xfId="43335"/>
    <cellStyle name="Output 18 2 8 3" xfId="33702"/>
    <cellStyle name="Output 18 2 9" xfId="11399"/>
    <cellStyle name="Output 18 2 9 2" xfId="23260"/>
    <cellStyle name="Output 18 2 9 2 2" xfId="43089"/>
    <cellStyle name="Output 18 2 9 3" xfId="33452"/>
    <cellStyle name="Output 18 3" xfId="7044"/>
    <cellStyle name="Output 18 3 10" xfId="11442"/>
    <cellStyle name="Output 18 3 10 2" xfId="23303"/>
    <cellStyle name="Output 18 3 10 2 2" xfId="43132"/>
    <cellStyle name="Output 18 3 10 3" xfId="33495"/>
    <cellStyle name="Output 18 3 11" xfId="12454"/>
    <cellStyle name="Output 18 3 11 2" xfId="24270"/>
    <cellStyle name="Output 18 3 11 2 2" xfId="44097"/>
    <cellStyle name="Output 18 3 11 3" xfId="34505"/>
    <cellStyle name="Output 18 3 12" xfId="30796"/>
    <cellStyle name="Output 18 3 2" xfId="7833"/>
    <cellStyle name="Output 18 3 2 10" xfId="14780"/>
    <cellStyle name="Output 18 3 2 10 2" xfId="26550"/>
    <cellStyle name="Output 18 3 2 10 2 2" xfId="46376"/>
    <cellStyle name="Output 18 3 2 10 3" xfId="36830"/>
    <cellStyle name="Output 18 3 2 11" xfId="31045"/>
    <cellStyle name="Output 18 3 2 2" xfId="9476"/>
    <cellStyle name="Output 18 3 2 2 2" xfId="13911"/>
    <cellStyle name="Output 18 3 2 2 2 2" xfId="25684"/>
    <cellStyle name="Output 18 3 2 2 2 2 2" xfId="45510"/>
    <cellStyle name="Output 18 3 2 2 2 3" xfId="35961"/>
    <cellStyle name="Output 18 3 2 2 3" xfId="14873"/>
    <cellStyle name="Output 18 3 2 2 3 2" xfId="26643"/>
    <cellStyle name="Output 18 3 2 2 3 2 2" xfId="46469"/>
    <cellStyle name="Output 18 3 2 2 3 3" xfId="36923"/>
    <cellStyle name="Output 18 3 2 2 4" xfId="15825"/>
    <cellStyle name="Output 18 3 2 2 4 2" xfId="27573"/>
    <cellStyle name="Output 18 3 2 2 4 2 2" xfId="47399"/>
    <cellStyle name="Output 18 3 2 2 4 3" xfId="37875"/>
    <cellStyle name="Output 18 3 2 2 5" xfId="16705"/>
    <cellStyle name="Output 18 3 2 2 5 2" xfId="28451"/>
    <cellStyle name="Output 18 3 2 2 5 2 2" xfId="48277"/>
    <cellStyle name="Output 18 3 2 2 5 3" xfId="38755"/>
    <cellStyle name="Output 18 3 2 2 6" xfId="17571"/>
    <cellStyle name="Output 18 3 2 2 6 2" xfId="29291"/>
    <cellStyle name="Output 18 3 2 2 6 2 2" xfId="49117"/>
    <cellStyle name="Output 18 3 2 2 6 3" xfId="39621"/>
    <cellStyle name="Output 18 3 2 2 7" xfId="18347"/>
    <cellStyle name="Output 18 3 2 2 7 2" xfId="30067"/>
    <cellStyle name="Output 18 3 2 2 7 2 2" xfId="49893"/>
    <cellStyle name="Output 18 3 2 2 7 3" xfId="40397"/>
    <cellStyle name="Output 18 3 2 2 8" xfId="19104"/>
    <cellStyle name="Output 18 3 2 2 8 2" xfId="41154"/>
    <cellStyle name="Output 18 3 2 2 9" xfId="31579"/>
    <cellStyle name="Output 18 3 2 3" xfId="9930"/>
    <cellStyle name="Output 18 3 2 3 2" xfId="14335"/>
    <cellStyle name="Output 18 3 2 3 2 2" xfId="26107"/>
    <cellStyle name="Output 18 3 2 3 2 2 2" xfId="45933"/>
    <cellStyle name="Output 18 3 2 3 2 3" xfId="36385"/>
    <cellStyle name="Output 18 3 2 3 3" xfId="15295"/>
    <cellStyle name="Output 18 3 2 3 3 2" xfId="27065"/>
    <cellStyle name="Output 18 3 2 3 3 2 2" xfId="46891"/>
    <cellStyle name="Output 18 3 2 3 3 3" xfId="37345"/>
    <cellStyle name="Output 18 3 2 3 4" xfId="16247"/>
    <cellStyle name="Output 18 3 2 3 4 2" xfId="27993"/>
    <cellStyle name="Output 18 3 2 3 4 2 2" xfId="47819"/>
    <cellStyle name="Output 18 3 2 3 4 3" xfId="38297"/>
    <cellStyle name="Output 18 3 2 3 5" xfId="17121"/>
    <cellStyle name="Output 18 3 2 3 5 2" xfId="28867"/>
    <cellStyle name="Output 18 3 2 3 5 2 2" xfId="48693"/>
    <cellStyle name="Output 18 3 2 3 5 3" xfId="39171"/>
    <cellStyle name="Output 18 3 2 3 6" xfId="17986"/>
    <cellStyle name="Output 18 3 2 3 6 2" xfId="29706"/>
    <cellStyle name="Output 18 3 2 3 6 2 2" xfId="49532"/>
    <cellStyle name="Output 18 3 2 3 6 3" xfId="40036"/>
    <cellStyle name="Output 18 3 2 3 7" xfId="18762"/>
    <cellStyle name="Output 18 3 2 3 7 2" xfId="30482"/>
    <cellStyle name="Output 18 3 2 3 7 2 2" xfId="50308"/>
    <cellStyle name="Output 18 3 2 3 7 3" xfId="40812"/>
    <cellStyle name="Output 18 3 2 3 8" xfId="19519"/>
    <cellStyle name="Output 18 3 2 3 8 2" xfId="41569"/>
    <cellStyle name="Output 18 3 2 3 9" xfId="31994"/>
    <cellStyle name="Output 18 3 2 4" xfId="12895"/>
    <cellStyle name="Output 18 3 2 4 2" xfId="24693"/>
    <cellStyle name="Output 18 3 2 4 2 2" xfId="44520"/>
    <cellStyle name="Output 18 3 2 4 3" xfId="34946"/>
    <cellStyle name="Output 18 3 2 5" xfId="12660"/>
    <cellStyle name="Output 18 3 2 5 2" xfId="24473"/>
    <cellStyle name="Output 18 3 2 5 2 2" xfId="44300"/>
    <cellStyle name="Output 18 3 2 5 3" xfId="34711"/>
    <cellStyle name="Output 18 3 2 6" xfId="10539"/>
    <cellStyle name="Output 18 3 2 6 2" xfId="22410"/>
    <cellStyle name="Output 18 3 2 6 2 2" xfId="42241"/>
    <cellStyle name="Output 18 3 2 6 3" xfId="32594"/>
    <cellStyle name="Output 18 3 2 7" xfId="12540"/>
    <cellStyle name="Output 18 3 2 7 2" xfId="24355"/>
    <cellStyle name="Output 18 3 2 7 2 2" xfId="44182"/>
    <cellStyle name="Output 18 3 2 7 3" xfId="34591"/>
    <cellStyle name="Output 18 3 2 8" xfId="10653"/>
    <cellStyle name="Output 18 3 2 8 2" xfId="22524"/>
    <cellStyle name="Output 18 3 2 8 2 2" xfId="42355"/>
    <cellStyle name="Output 18 3 2 8 3" xfId="32708"/>
    <cellStyle name="Output 18 3 2 9" xfId="13804"/>
    <cellStyle name="Output 18 3 2 9 2" xfId="25579"/>
    <cellStyle name="Output 18 3 2 9 2 2" xfId="45405"/>
    <cellStyle name="Output 18 3 2 9 3" xfId="35854"/>
    <cellStyle name="Output 18 3 3" xfId="8689"/>
    <cellStyle name="Output 18 3 3 2" xfId="13431"/>
    <cellStyle name="Output 18 3 3 2 2" xfId="25216"/>
    <cellStyle name="Output 18 3 3 2 2 2" xfId="45042"/>
    <cellStyle name="Output 18 3 3 2 3" xfId="35481"/>
    <cellStyle name="Output 18 3 3 3" xfId="14451"/>
    <cellStyle name="Output 18 3 3 3 2" xfId="26223"/>
    <cellStyle name="Output 18 3 3 3 2 2" xfId="46049"/>
    <cellStyle name="Output 18 3 3 3 3" xfId="36501"/>
    <cellStyle name="Output 18 3 3 4" xfId="15411"/>
    <cellStyle name="Output 18 3 3 4 2" xfId="27179"/>
    <cellStyle name="Output 18 3 3 4 2 2" xfId="47005"/>
    <cellStyle name="Output 18 3 3 4 3" xfId="37461"/>
    <cellStyle name="Output 18 3 3 5" xfId="16360"/>
    <cellStyle name="Output 18 3 3 5 2" xfId="28106"/>
    <cellStyle name="Output 18 3 3 5 2 2" xfId="47932"/>
    <cellStyle name="Output 18 3 3 5 3" xfId="38410"/>
    <cellStyle name="Output 18 3 3 6" xfId="17233"/>
    <cellStyle name="Output 18 3 3 6 2" xfId="28979"/>
    <cellStyle name="Output 18 3 3 6 2 2" xfId="48805"/>
    <cellStyle name="Output 18 3 3 6 3" xfId="39283"/>
    <cellStyle name="Output 18 3 3 7" xfId="18098"/>
    <cellStyle name="Output 18 3 3 7 2" xfId="29818"/>
    <cellStyle name="Output 18 3 3 7 2 2" xfId="49644"/>
    <cellStyle name="Output 18 3 3 7 3" xfId="40148"/>
    <cellStyle name="Output 18 3 3 8" xfId="18874"/>
    <cellStyle name="Output 18 3 3 8 2" xfId="40924"/>
    <cellStyle name="Output 18 3 3 9" xfId="31330"/>
    <cellStyle name="Output 18 3 4" xfId="9700"/>
    <cellStyle name="Output 18 3 4 2" xfId="14105"/>
    <cellStyle name="Output 18 3 4 2 2" xfId="25877"/>
    <cellStyle name="Output 18 3 4 2 2 2" xfId="45703"/>
    <cellStyle name="Output 18 3 4 2 3" xfId="36155"/>
    <cellStyle name="Output 18 3 4 3" xfId="15065"/>
    <cellStyle name="Output 18 3 4 3 2" xfId="26835"/>
    <cellStyle name="Output 18 3 4 3 2 2" xfId="46661"/>
    <cellStyle name="Output 18 3 4 3 3" xfId="37115"/>
    <cellStyle name="Output 18 3 4 4" xfId="16017"/>
    <cellStyle name="Output 18 3 4 4 2" xfId="27763"/>
    <cellStyle name="Output 18 3 4 4 2 2" xfId="47589"/>
    <cellStyle name="Output 18 3 4 4 3" xfId="38067"/>
    <cellStyle name="Output 18 3 4 5" xfId="16891"/>
    <cellStyle name="Output 18 3 4 5 2" xfId="28637"/>
    <cellStyle name="Output 18 3 4 5 2 2" xfId="48463"/>
    <cellStyle name="Output 18 3 4 5 3" xfId="38941"/>
    <cellStyle name="Output 18 3 4 6" xfId="17756"/>
    <cellStyle name="Output 18 3 4 6 2" xfId="29476"/>
    <cellStyle name="Output 18 3 4 6 2 2" xfId="49302"/>
    <cellStyle name="Output 18 3 4 6 3" xfId="39806"/>
    <cellStyle name="Output 18 3 4 7" xfId="18532"/>
    <cellStyle name="Output 18 3 4 7 2" xfId="30252"/>
    <cellStyle name="Output 18 3 4 7 2 2" xfId="50078"/>
    <cellStyle name="Output 18 3 4 7 3" xfId="40582"/>
    <cellStyle name="Output 18 3 4 8" xfId="19289"/>
    <cellStyle name="Output 18 3 4 8 2" xfId="41339"/>
    <cellStyle name="Output 18 3 4 9" xfId="31764"/>
    <cellStyle name="Output 18 3 5" xfId="12402"/>
    <cellStyle name="Output 18 3 5 2" xfId="24218"/>
    <cellStyle name="Output 18 3 5 2 2" xfId="44045"/>
    <cellStyle name="Output 18 3 5 3" xfId="34453"/>
    <cellStyle name="Output 18 3 6" xfId="10781"/>
    <cellStyle name="Output 18 3 6 2" xfId="22652"/>
    <cellStyle name="Output 18 3 6 2 2" xfId="42483"/>
    <cellStyle name="Output 18 3 6 3" xfId="32836"/>
    <cellStyle name="Output 18 3 7" xfId="11841"/>
    <cellStyle name="Output 18 3 7 2" xfId="23682"/>
    <cellStyle name="Output 18 3 7 2 2" xfId="43510"/>
    <cellStyle name="Output 18 3 7 3" xfId="33893"/>
    <cellStyle name="Output 18 3 8" xfId="11258"/>
    <cellStyle name="Output 18 3 8 2" xfId="23126"/>
    <cellStyle name="Output 18 3 8 2 2" xfId="42956"/>
    <cellStyle name="Output 18 3 8 3" xfId="33312"/>
    <cellStyle name="Output 18 3 9" xfId="11604"/>
    <cellStyle name="Output 18 3 9 2" xfId="23461"/>
    <cellStyle name="Output 18 3 9 2 2" xfId="43290"/>
    <cellStyle name="Output 18 3 9 3" xfId="33657"/>
    <cellStyle name="Output 18 4" xfId="7309"/>
    <cellStyle name="Output 18 4 10" xfId="15779"/>
    <cellStyle name="Output 18 4 10 2" xfId="27529"/>
    <cellStyle name="Output 18 4 10 2 2" xfId="47355"/>
    <cellStyle name="Output 18 4 10 3" xfId="37829"/>
    <cellStyle name="Output 18 4 11" xfId="30924"/>
    <cellStyle name="Output 18 4 2" xfId="8952"/>
    <cellStyle name="Output 18 4 2 2" xfId="13613"/>
    <cellStyle name="Output 18 4 2 2 2" xfId="25395"/>
    <cellStyle name="Output 18 4 2 2 2 2" xfId="45221"/>
    <cellStyle name="Output 18 4 2 2 3" xfId="35663"/>
    <cellStyle name="Output 18 4 2 3" xfId="14619"/>
    <cellStyle name="Output 18 4 2 3 2" xfId="26390"/>
    <cellStyle name="Output 18 4 2 3 2 2" xfId="46216"/>
    <cellStyle name="Output 18 4 2 3 3" xfId="36669"/>
    <cellStyle name="Output 18 4 2 4" xfId="15577"/>
    <cellStyle name="Output 18 4 2 4 2" xfId="27338"/>
    <cellStyle name="Output 18 4 2 4 2 2" xfId="47164"/>
    <cellStyle name="Output 18 4 2 4 3" xfId="37627"/>
    <cellStyle name="Output 18 4 2 5" xfId="16504"/>
    <cellStyle name="Output 18 4 2 5 2" xfId="28250"/>
    <cellStyle name="Output 18 4 2 5 2 2" xfId="48076"/>
    <cellStyle name="Output 18 4 2 5 3" xfId="38554"/>
    <cellStyle name="Output 18 4 2 6" xfId="17375"/>
    <cellStyle name="Output 18 4 2 6 2" xfId="29118"/>
    <cellStyle name="Output 18 4 2 6 2 2" xfId="48944"/>
    <cellStyle name="Output 18 4 2 6 3" xfId="39425"/>
    <cellStyle name="Output 18 4 2 7" xfId="18222"/>
    <cellStyle name="Output 18 4 2 7 2" xfId="29942"/>
    <cellStyle name="Output 18 4 2 7 2 2" xfId="49768"/>
    <cellStyle name="Output 18 4 2 7 3" xfId="40272"/>
    <cellStyle name="Output 18 4 2 8" xfId="18989"/>
    <cellStyle name="Output 18 4 2 8 2" xfId="41039"/>
    <cellStyle name="Output 18 4 2 9" xfId="31458"/>
    <cellStyle name="Output 18 4 3" xfId="9815"/>
    <cellStyle name="Output 18 4 3 2" xfId="14220"/>
    <cellStyle name="Output 18 4 3 2 2" xfId="25992"/>
    <cellStyle name="Output 18 4 3 2 2 2" xfId="45818"/>
    <cellStyle name="Output 18 4 3 2 3" xfId="36270"/>
    <cellStyle name="Output 18 4 3 3" xfId="15180"/>
    <cellStyle name="Output 18 4 3 3 2" xfId="26950"/>
    <cellStyle name="Output 18 4 3 3 2 2" xfId="46776"/>
    <cellStyle name="Output 18 4 3 3 3" xfId="37230"/>
    <cellStyle name="Output 18 4 3 4" xfId="16132"/>
    <cellStyle name="Output 18 4 3 4 2" xfId="27878"/>
    <cellStyle name="Output 18 4 3 4 2 2" xfId="47704"/>
    <cellStyle name="Output 18 4 3 4 3" xfId="38182"/>
    <cellStyle name="Output 18 4 3 5" xfId="17006"/>
    <cellStyle name="Output 18 4 3 5 2" xfId="28752"/>
    <cellStyle name="Output 18 4 3 5 2 2" xfId="48578"/>
    <cellStyle name="Output 18 4 3 5 3" xfId="39056"/>
    <cellStyle name="Output 18 4 3 6" xfId="17871"/>
    <cellStyle name="Output 18 4 3 6 2" xfId="29591"/>
    <cellStyle name="Output 18 4 3 6 2 2" xfId="49417"/>
    <cellStyle name="Output 18 4 3 6 3" xfId="39921"/>
    <cellStyle name="Output 18 4 3 7" xfId="18647"/>
    <cellStyle name="Output 18 4 3 7 2" xfId="30367"/>
    <cellStyle name="Output 18 4 3 7 2 2" xfId="50193"/>
    <cellStyle name="Output 18 4 3 7 3" xfId="40697"/>
    <cellStyle name="Output 18 4 3 8" xfId="19404"/>
    <cellStyle name="Output 18 4 3 8 2" xfId="41454"/>
    <cellStyle name="Output 18 4 3 9" xfId="31879"/>
    <cellStyle name="Output 18 4 4" xfId="12583"/>
    <cellStyle name="Output 18 4 4 2" xfId="24397"/>
    <cellStyle name="Output 18 4 4 2 2" xfId="44224"/>
    <cellStyle name="Output 18 4 4 3" xfId="34634"/>
    <cellStyle name="Output 18 4 5" xfId="10613"/>
    <cellStyle name="Output 18 4 5 2" xfId="22484"/>
    <cellStyle name="Output 18 4 5 2 2" xfId="42315"/>
    <cellStyle name="Output 18 4 5 3" xfId="32668"/>
    <cellStyle name="Output 18 4 6" xfId="13079"/>
    <cellStyle name="Output 18 4 6 2" xfId="24872"/>
    <cellStyle name="Output 18 4 6 2 2" xfId="44698"/>
    <cellStyle name="Output 18 4 6 3" xfId="35129"/>
    <cellStyle name="Output 18 4 7" xfId="10223"/>
    <cellStyle name="Output 18 4 7 2" xfId="22097"/>
    <cellStyle name="Output 18 4 7 2 2" xfId="41929"/>
    <cellStyle name="Output 18 4 7 3" xfId="32279"/>
    <cellStyle name="Output 18 4 8" xfId="13862"/>
    <cellStyle name="Output 18 4 8 2" xfId="25636"/>
    <cellStyle name="Output 18 4 8 2 2" xfId="45462"/>
    <cellStyle name="Output 18 4 8 3" xfId="35912"/>
    <cellStyle name="Output 18 4 9" xfId="14827"/>
    <cellStyle name="Output 18 4 9 2" xfId="26597"/>
    <cellStyle name="Output 18 4 9 2 2" xfId="46423"/>
    <cellStyle name="Output 18 4 9 3" xfId="36877"/>
    <cellStyle name="Output 18 5" xfId="8153"/>
    <cellStyle name="Output 18 5 2" xfId="13124"/>
    <cellStyle name="Output 18 5 2 2" xfId="24917"/>
    <cellStyle name="Output 18 5 2 2 2" xfId="44743"/>
    <cellStyle name="Output 18 5 2 3" xfId="35174"/>
    <cellStyle name="Output 18 5 3" xfId="10184"/>
    <cellStyle name="Output 18 5 3 2" xfId="22058"/>
    <cellStyle name="Output 18 5 3 2 2" xfId="41890"/>
    <cellStyle name="Output 18 5 3 3" xfId="32240"/>
    <cellStyle name="Output 18 5 4" xfId="13870"/>
    <cellStyle name="Output 18 5 4 2" xfId="25644"/>
    <cellStyle name="Output 18 5 4 2 2" xfId="45470"/>
    <cellStyle name="Output 18 5 4 3" xfId="35920"/>
    <cellStyle name="Output 18 5 5" xfId="14834"/>
    <cellStyle name="Output 18 5 5 2" xfId="26604"/>
    <cellStyle name="Output 18 5 5 2 2" xfId="46430"/>
    <cellStyle name="Output 18 5 5 3" xfId="36884"/>
    <cellStyle name="Output 18 5 6" xfId="15786"/>
    <cellStyle name="Output 18 5 6 2" xfId="27536"/>
    <cellStyle name="Output 18 5 6 2 2" xfId="47362"/>
    <cellStyle name="Output 18 5 6 3" xfId="37836"/>
    <cellStyle name="Output 18 5 7" xfId="16668"/>
    <cellStyle name="Output 18 5 7 2" xfId="28414"/>
    <cellStyle name="Output 18 5 7 2 2" xfId="48240"/>
    <cellStyle name="Output 18 5 7 3" xfId="38718"/>
    <cellStyle name="Output 18 5 8" xfId="17536"/>
    <cellStyle name="Output 18 5 8 2" xfId="39586"/>
    <cellStyle name="Output 18 5 9" xfId="31211"/>
    <cellStyle name="Output 18 6" xfId="9587"/>
    <cellStyle name="Output 18 6 2" xfId="13992"/>
    <cellStyle name="Output 18 6 2 2" xfId="25764"/>
    <cellStyle name="Output 18 6 2 2 2" xfId="45590"/>
    <cellStyle name="Output 18 6 2 3" xfId="36042"/>
    <cellStyle name="Output 18 6 3" xfId="14952"/>
    <cellStyle name="Output 18 6 3 2" xfId="26722"/>
    <cellStyle name="Output 18 6 3 2 2" xfId="46548"/>
    <cellStyle name="Output 18 6 3 3" xfId="37002"/>
    <cellStyle name="Output 18 6 4" xfId="15904"/>
    <cellStyle name="Output 18 6 4 2" xfId="27650"/>
    <cellStyle name="Output 18 6 4 2 2" xfId="47476"/>
    <cellStyle name="Output 18 6 4 3" xfId="37954"/>
    <cellStyle name="Output 18 6 5" xfId="16778"/>
    <cellStyle name="Output 18 6 5 2" xfId="28524"/>
    <cellStyle name="Output 18 6 5 2 2" xfId="48350"/>
    <cellStyle name="Output 18 6 5 3" xfId="38828"/>
    <cellStyle name="Output 18 6 6" xfId="17643"/>
    <cellStyle name="Output 18 6 6 2" xfId="29363"/>
    <cellStyle name="Output 18 6 6 2 2" xfId="49189"/>
    <cellStyle name="Output 18 6 6 3" xfId="39693"/>
    <cellStyle name="Output 18 6 7" xfId="18419"/>
    <cellStyle name="Output 18 6 7 2" xfId="30139"/>
    <cellStyle name="Output 18 6 7 2 2" xfId="49965"/>
    <cellStyle name="Output 18 6 7 3" xfId="40469"/>
    <cellStyle name="Output 18 6 8" xfId="19176"/>
    <cellStyle name="Output 18 6 8 2" xfId="41226"/>
    <cellStyle name="Output 18 6 9" xfId="31651"/>
    <cellStyle name="Output 18 7" xfId="12029"/>
    <cellStyle name="Output 18 7 2" xfId="23856"/>
    <cellStyle name="Output 18 7 2 2" xfId="43684"/>
    <cellStyle name="Output 18 7 3" xfId="34081"/>
    <cellStyle name="Output 18 8" xfId="11102"/>
    <cellStyle name="Output 18 8 2" xfId="22970"/>
    <cellStyle name="Output 18 8 2 2" xfId="42800"/>
    <cellStyle name="Output 18 8 3" xfId="33156"/>
    <cellStyle name="Output 18 9" xfId="11648"/>
    <cellStyle name="Output 18 9 2" xfId="23505"/>
    <cellStyle name="Output 18 9 2 2" xfId="43334"/>
    <cellStyle name="Output 18 9 3" xfId="33701"/>
    <cellStyle name="Output 19" xfId="6380"/>
    <cellStyle name="Output 19 10" xfId="11398"/>
    <cellStyle name="Output 19 10 2" xfId="23259"/>
    <cellStyle name="Output 19 10 2 2" xfId="43088"/>
    <cellStyle name="Output 19 10 3" xfId="33451"/>
    <cellStyle name="Output 19 11" xfId="12511"/>
    <cellStyle name="Output 19 11 2" xfId="24326"/>
    <cellStyle name="Output 19 11 2 2" xfId="44153"/>
    <cellStyle name="Output 19 11 3" xfId="34562"/>
    <cellStyle name="Output 19 12" xfId="10677"/>
    <cellStyle name="Output 19 12 2" xfId="22548"/>
    <cellStyle name="Output 19 12 2 2" xfId="42379"/>
    <cellStyle name="Output 19 12 3" xfId="32732"/>
    <cellStyle name="Output 19 13" xfId="13294"/>
    <cellStyle name="Output 19 13 2" xfId="25082"/>
    <cellStyle name="Output 19 13 2 2" xfId="44908"/>
    <cellStyle name="Output 19 13 3" xfId="35344"/>
    <cellStyle name="Output 19 14" xfId="30673"/>
    <cellStyle name="Output 19 2" xfId="6381"/>
    <cellStyle name="Output 19 2 10" xfId="13540"/>
    <cellStyle name="Output 19 2 10 2" xfId="25322"/>
    <cellStyle name="Output 19 2 10 2 2" xfId="45148"/>
    <cellStyle name="Output 19 2 10 3" xfId="35590"/>
    <cellStyle name="Output 19 2 11" xfId="14554"/>
    <cellStyle name="Output 19 2 11 2" xfId="26325"/>
    <cellStyle name="Output 19 2 11 2 2" xfId="46151"/>
    <cellStyle name="Output 19 2 11 3" xfId="36604"/>
    <cellStyle name="Output 19 2 12" xfId="15512"/>
    <cellStyle name="Output 19 2 12 2" xfId="27280"/>
    <cellStyle name="Output 19 2 12 2 2" xfId="47106"/>
    <cellStyle name="Output 19 2 12 3" xfId="37562"/>
    <cellStyle name="Output 19 2 13" xfId="30674"/>
    <cellStyle name="Output 19 2 2" xfId="7047"/>
    <cellStyle name="Output 19 2 2 10" xfId="11439"/>
    <cellStyle name="Output 19 2 2 10 2" xfId="23300"/>
    <cellStyle name="Output 19 2 2 10 2 2" xfId="43129"/>
    <cellStyle name="Output 19 2 2 10 3" xfId="33492"/>
    <cellStyle name="Output 19 2 2 11" xfId="13664"/>
    <cellStyle name="Output 19 2 2 11 2" xfId="25446"/>
    <cellStyle name="Output 19 2 2 11 2 2" xfId="45272"/>
    <cellStyle name="Output 19 2 2 11 3" xfId="35714"/>
    <cellStyle name="Output 19 2 2 12" xfId="30799"/>
    <cellStyle name="Output 19 2 2 2" xfId="7834"/>
    <cellStyle name="Output 19 2 2 2 10" xfId="12056"/>
    <cellStyle name="Output 19 2 2 2 10 2" xfId="23882"/>
    <cellStyle name="Output 19 2 2 2 10 2 2" xfId="43710"/>
    <cellStyle name="Output 19 2 2 2 10 3" xfId="34108"/>
    <cellStyle name="Output 19 2 2 2 11" xfId="31046"/>
    <cellStyle name="Output 19 2 2 2 2" xfId="9477"/>
    <cellStyle name="Output 19 2 2 2 2 2" xfId="13912"/>
    <cellStyle name="Output 19 2 2 2 2 2 2" xfId="25685"/>
    <cellStyle name="Output 19 2 2 2 2 2 2 2" xfId="45511"/>
    <cellStyle name="Output 19 2 2 2 2 2 3" xfId="35962"/>
    <cellStyle name="Output 19 2 2 2 2 3" xfId="14874"/>
    <cellStyle name="Output 19 2 2 2 2 3 2" xfId="26644"/>
    <cellStyle name="Output 19 2 2 2 2 3 2 2" xfId="46470"/>
    <cellStyle name="Output 19 2 2 2 2 3 3" xfId="36924"/>
    <cellStyle name="Output 19 2 2 2 2 4" xfId="15826"/>
    <cellStyle name="Output 19 2 2 2 2 4 2" xfId="27574"/>
    <cellStyle name="Output 19 2 2 2 2 4 2 2" xfId="47400"/>
    <cellStyle name="Output 19 2 2 2 2 4 3" xfId="37876"/>
    <cellStyle name="Output 19 2 2 2 2 5" xfId="16706"/>
    <cellStyle name="Output 19 2 2 2 2 5 2" xfId="28452"/>
    <cellStyle name="Output 19 2 2 2 2 5 2 2" xfId="48278"/>
    <cellStyle name="Output 19 2 2 2 2 5 3" xfId="38756"/>
    <cellStyle name="Output 19 2 2 2 2 6" xfId="17572"/>
    <cellStyle name="Output 19 2 2 2 2 6 2" xfId="29292"/>
    <cellStyle name="Output 19 2 2 2 2 6 2 2" xfId="49118"/>
    <cellStyle name="Output 19 2 2 2 2 6 3" xfId="39622"/>
    <cellStyle name="Output 19 2 2 2 2 7" xfId="18348"/>
    <cellStyle name="Output 19 2 2 2 2 7 2" xfId="30068"/>
    <cellStyle name="Output 19 2 2 2 2 7 2 2" xfId="49894"/>
    <cellStyle name="Output 19 2 2 2 2 7 3" xfId="40398"/>
    <cellStyle name="Output 19 2 2 2 2 8" xfId="19105"/>
    <cellStyle name="Output 19 2 2 2 2 8 2" xfId="41155"/>
    <cellStyle name="Output 19 2 2 2 2 9" xfId="31580"/>
    <cellStyle name="Output 19 2 2 2 3" xfId="9931"/>
    <cellStyle name="Output 19 2 2 2 3 2" xfId="14336"/>
    <cellStyle name="Output 19 2 2 2 3 2 2" xfId="26108"/>
    <cellStyle name="Output 19 2 2 2 3 2 2 2" xfId="45934"/>
    <cellStyle name="Output 19 2 2 2 3 2 3" xfId="36386"/>
    <cellStyle name="Output 19 2 2 2 3 3" xfId="15296"/>
    <cellStyle name="Output 19 2 2 2 3 3 2" xfId="27066"/>
    <cellStyle name="Output 19 2 2 2 3 3 2 2" xfId="46892"/>
    <cellStyle name="Output 19 2 2 2 3 3 3" xfId="37346"/>
    <cellStyle name="Output 19 2 2 2 3 4" xfId="16248"/>
    <cellStyle name="Output 19 2 2 2 3 4 2" xfId="27994"/>
    <cellStyle name="Output 19 2 2 2 3 4 2 2" xfId="47820"/>
    <cellStyle name="Output 19 2 2 2 3 4 3" xfId="38298"/>
    <cellStyle name="Output 19 2 2 2 3 5" xfId="17122"/>
    <cellStyle name="Output 19 2 2 2 3 5 2" xfId="28868"/>
    <cellStyle name="Output 19 2 2 2 3 5 2 2" xfId="48694"/>
    <cellStyle name="Output 19 2 2 2 3 5 3" xfId="39172"/>
    <cellStyle name="Output 19 2 2 2 3 6" xfId="17987"/>
    <cellStyle name="Output 19 2 2 2 3 6 2" xfId="29707"/>
    <cellStyle name="Output 19 2 2 2 3 6 2 2" xfId="49533"/>
    <cellStyle name="Output 19 2 2 2 3 6 3" xfId="40037"/>
    <cellStyle name="Output 19 2 2 2 3 7" xfId="18763"/>
    <cellStyle name="Output 19 2 2 2 3 7 2" xfId="30483"/>
    <cellStyle name="Output 19 2 2 2 3 7 2 2" xfId="50309"/>
    <cellStyle name="Output 19 2 2 2 3 7 3" xfId="40813"/>
    <cellStyle name="Output 19 2 2 2 3 8" xfId="19520"/>
    <cellStyle name="Output 19 2 2 2 3 8 2" xfId="41570"/>
    <cellStyle name="Output 19 2 2 2 3 9" xfId="31995"/>
    <cellStyle name="Output 19 2 2 2 4" xfId="12896"/>
    <cellStyle name="Output 19 2 2 2 4 2" xfId="24694"/>
    <cellStyle name="Output 19 2 2 2 4 2 2" xfId="44521"/>
    <cellStyle name="Output 19 2 2 2 4 3" xfId="34947"/>
    <cellStyle name="Output 19 2 2 2 5" xfId="12193"/>
    <cellStyle name="Output 19 2 2 2 5 2" xfId="24017"/>
    <cellStyle name="Output 19 2 2 2 5 2 2" xfId="43844"/>
    <cellStyle name="Output 19 2 2 2 5 3" xfId="34244"/>
    <cellStyle name="Output 19 2 2 2 6" xfId="10959"/>
    <cellStyle name="Output 19 2 2 2 6 2" xfId="22829"/>
    <cellStyle name="Output 19 2 2 2 6 2 2" xfId="42660"/>
    <cellStyle name="Output 19 2 2 2 6 3" xfId="33014"/>
    <cellStyle name="Output 19 2 2 2 7" xfId="11777"/>
    <cellStyle name="Output 19 2 2 2 7 2" xfId="23624"/>
    <cellStyle name="Output 19 2 2 2 7 2 2" xfId="43452"/>
    <cellStyle name="Output 19 2 2 2 7 3" xfId="33829"/>
    <cellStyle name="Output 19 2 2 2 8" xfId="11300"/>
    <cellStyle name="Output 19 2 2 2 8 2" xfId="23168"/>
    <cellStyle name="Output 19 2 2 2 8 2 2" xfId="42998"/>
    <cellStyle name="Output 19 2 2 2 8 3" xfId="33354"/>
    <cellStyle name="Output 19 2 2 2 9" xfId="9999"/>
    <cellStyle name="Output 19 2 2 2 9 2" xfId="21874"/>
    <cellStyle name="Output 19 2 2 2 9 2 2" xfId="41706"/>
    <cellStyle name="Output 19 2 2 2 9 3" xfId="32055"/>
    <cellStyle name="Output 19 2 2 3" xfId="8692"/>
    <cellStyle name="Output 19 2 2 3 2" xfId="13434"/>
    <cellStyle name="Output 19 2 2 3 2 2" xfId="25219"/>
    <cellStyle name="Output 19 2 2 3 2 2 2" xfId="45045"/>
    <cellStyle name="Output 19 2 2 3 2 3" xfId="35484"/>
    <cellStyle name="Output 19 2 2 3 3" xfId="14454"/>
    <cellStyle name="Output 19 2 2 3 3 2" xfId="26226"/>
    <cellStyle name="Output 19 2 2 3 3 2 2" xfId="46052"/>
    <cellStyle name="Output 19 2 2 3 3 3" xfId="36504"/>
    <cellStyle name="Output 19 2 2 3 4" xfId="15414"/>
    <cellStyle name="Output 19 2 2 3 4 2" xfId="27182"/>
    <cellStyle name="Output 19 2 2 3 4 2 2" xfId="47008"/>
    <cellStyle name="Output 19 2 2 3 4 3" xfId="37464"/>
    <cellStyle name="Output 19 2 2 3 5" xfId="16363"/>
    <cellStyle name="Output 19 2 2 3 5 2" xfId="28109"/>
    <cellStyle name="Output 19 2 2 3 5 2 2" xfId="47935"/>
    <cellStyle name="Output 19 2 2 3 5 3" xfId="38413"/>
    <cellStyle name="Output 19 2 2 3 6" xfId="17236"/>
    <cellStyle name="Output 19 2 2 3 6 2" xfId="28982"/>
    <cellStyle name="Output 19 2 2 3 6 2 2" xfId="48808"/>
    <cellStyle name="Output 19 2 2 3 6 3" xfId="39286"/>
    <cellStyle name="Output 19 2 2 3 7" xfId="18101"/>
    <cellStyle name="Output 19 2 2 3 7 2" xfId="29821"/>
    <cellStyle name="Output 19 2 2 3 7 2 2" xfId="49647"/>
    <cellStyle name="Output 19 2 2 3 7 3" xfId="40151"/>
    <cellStyle name="Output 19 2 2 3 8" xfId="18877"/>
    <cellStyle name="Output 19 2 2 3 8 2" xfId="40927"/>
    <cellStyle name="Output 19 2 2 3 9" xfId="31333"/>
    <cellStyle name="Output 19 2 2 4" xfId="9703"/>
    <cellStyle name="Output 19 2 2 4 2" xfId="14108"/>
    <cellStyle name="Output 19 2 2 4 2 2" xfId="25880"/>
    <cellStyle name="Output 19 2 2 4 2 2 2" xfId="45706"/>
    <cellStyle name="Output 19 2 2 4 2 3" xfId="36158"/>
    <cellStyle name="Output 19 2 2 4 3" xfId="15068"/>
    <cellStyle name="Output 19 2 2 4 3 2" xfId="26838"/>
    <cellStyle name="Output 19 2 2 4 3 2 2" xfId="46664"/>
    <cellStyle name="Output 19 2 2 4 3 3" xfId="37118"/>
    <cellStyle name="Output 19 2 2 4 4" xfId="16020"/>
    <cellStyle name="Output 19 2 2 4 4 2" xfId="27766"/>
    <cellStyle name="Output 19 2 2 4 4 2 2" xfId="47592"/>
    <cellStyle name="Output 19 2 2 4 4 3" xfId="38070"/>
    <cellStyle name="Output 19 2 2 4 5" xfId="16894"/>
    <cellStyle name="Output 19 2 2 4 5 2" xfId="28640"/>
    <cellStyle name="Output 19 2 2 4 5 2 2" xfId="48466"/>
    <cellStyle name="Output 19 2 2 4 5 3" xfId="38944"/>
    <cellStyle name="Output 19 2 2 4 6" xfId="17759"/>
    <cellStyle name="Output 19 2 2 4 6 2" xfId="29479"/>
    <cellStyle name="Output 19 2 2 4 6 2 2" xfId="49305"/>
    <cellStyle name="Output 19 2 2 4 6 3" xfId="39809"/>
    <cellStyle name="Output 19 2 2 4 7" xfId="18535"/>
    <cellStyle name="Output 19 2 2 4 7 2" xfId="30255"/>
    <cellStyle name="Output 19 2 2 4 7 2 2" xfId="50081"/>
    <cellStyle name="Output 19 2 2 4 7 3" xfId="40585"/>
    <cellStyle name="Output 19 2 2 4 8" xfId="19292"/>
    <cellStyle name="Output 19 2 2 4 8 2" xfId="41342"/>
    <cellStyle name="Output 19 2 2 4 9" xfId="31767"/>
    <cellStyle name="Output 19 2 2 5" xfId="12405"/>
    <cellStyle name="Output 19 2 2 5 2" xfId="24221"/>
    <cellStyle name="Output 19 2 2 5 2 2" xfId="44048"/>
    <cellStyle name="Output 19 2 2 5 3" xfId="34456"/>
    <cellStyle name="Output 19 2 2 6" xfId="10778"/>
    <cellStyle name="Output 19 2 2 6 2" xfId="22649"/>
    <cellStyle name="Output 19 2 2 6 2 2" xfId="42480"/>
    <cellStyle name="Output 19 2 2 6 3" xfId="32833"/>
    <cellStyle name="Output 19 2 2 7" xfId="11844"/>
    <cellStyle name="Output 19 2 2 7 2" xfId="23685"/>
    <cellStyle name="Output 19 2 2 7 2 2" xfId="43513"/>
    <cellStyle name="Output 19 2 2 7 3" xfId="33896"/>
    <cellStyle name="Output 19 2 2 8" xfId="11255"/>
    <cellStyle name="Output 19 2 2 8 2" xfId="23123"/>
    <cellStyle name="Output 19 2 2 8 2 2" xfId="42953"/>
    <cellStyle name="Output 19 2 2 8 3" xfId="33309"/>
    <cellStyle name="Output 19 2 2 9" xfId="11607"/>
    <cellStyle name="Output 19 2 2 9 2" xfId="23464"/>
    <cellStyle name="Output 19 2 2 9 2 2" xfId="43293"/>
    <cellStyle name="Output 19 2 2 9 3" xfId="33660"/>
    <cellStyle name="Output 19 2 3" xfId="7312"/>
    <cellStyle name="Output 19 2 3 10" xfId="11788"/>
    <cellStyle name="Output 19 2 3 10 2" xfId="23635"/>
    <cellStyle name="Output 19 2 3 10 2 2" xfId="43463"/>
    <cellStyle name="Output 19 2 3 10 3" xfId="33840"/>
    <cellStyle name="Output 19 2 3 11" xfId="30927"/>
    <cellStyle name="Output 19 2 3 2" xfId="8955"/>
    <cellStyle name="Output 19 2 3 2 2" xfId="13616"/>
    <cellStyle name="Output 19 2 3 2 2 2" xfId="25398"/>
    <cellStyle name="Output 19 2 3 2 2 2 2" xfId="45224"/>
    <cellStyle name="Output 19 2 3 2 2 3" xfId="35666"/>
    <cellStyle name="Output 19 2 3 2 3" xfId="14622"/>
    <cellStyle name="Output 19 2 3 2 3 2" xfId="26393"/>
    <cellStyle name="Output 19 2 3 2 3 2 2" xfId="46219"/>
    <cellStyle name="Output 19 2 3 2 3 3" xfId="36672"/>
    <cellStyle name="Output 19 2 3 2 4" xfId="15580"/>
    <cellStyle name="Output 19 2 3 2 4 2" xfId="27341"/>
    <cellStyle name="Output 19 2 3 2 4 2 2" xfId="47167"/>
    <cellStyle name="Output 19 2 3 2 4 3" xfId="37630"/>
    <cellStyle name="Output 19 2 3 2 5" xfId="16507"/>
    <cellStyle name="Output 19 2 3 2 5 2" xfId="28253"/>
    <cellStyle name="Output 19 2 3 2 5 2 2" xfId="48079"/>
    <cellStyle name="Output 19 2 3 2 5 3" xfId="38557"/>
    <cellStyle name="Output 19 2 3 2 6" xfId="17378"/>
    <cellStyle name="Output 19 2 3 2 6 2" xfId="29121"/>
    <cellStyle name="Output 19 2 3 2 6 2 2" xfId="48947"/>
    <cellStyle name="Output 19 2 3 2 6 3" xfId="39428"/>
    <cellStyle name="Output 19 2 3 2 7" xfId="18225"/>
    <cellStyle name="Output 19 2 3 2 7 2" xfId="29945"/>
    <cellStyle name="Output 19 2 3 2 7 2 2" xfId="49771"/>
    <cellStyle name="Output 19 2 3 2 7 3" xfId="40275"/>
    <cellStyle name="Output 19 2 3 2 8" xfId="18992"/>
    <cellStyle name="Output 19 2 3 2 8 2" xfId="41042"/>
    <cellStyle name="Output 19 2 3 2 9" xfId="31461"/>
    <cellStyle name="Output 19 2 3 3" xfId="9818"/>
    <cellStyle name="Output 19 2 3 3 2" xfId="14223"/>
    <cellStyle name="Output 19 2 3 3 2 2" xfId="25995"/>
    <cellStyle name="Output 19 2 3 3 2 2 2" xfId="45821"/>
    <cellStyle name="Output 19 2 3 3 2 3" xfId="36273"/>
    <cellStyle name="Output 19 2 3 3 3" xfId="15183"/>
    <cellStyle name="Output 19 2 3 3 3 2" xfId="26953"/>
    <cellStyle name="Output 19 2 3 3 3 2 2" xfId="46779"/>
    <cellStyle name="Output 19 2 3 3 3 3" xfId="37233"/>
    <cellStyle name="Output 19 2 3 3 4" xfId="16135"/>
    <cellStyle name="Output 19 2 3 3 4 2" xfId="27881"/>
    <cellStyle name="Output 19 2 3 3 4 2 2" xfId="47707"/>
    <cellStyle name="Output 19 2 3 3 4 3" xfId="38185"/>
    <cellStyle name="Output 19 2 3 3 5" xfId="17009"/>
    <cellStyle name="Output 19 2 3 3 5 2" xfId="28755"/>
    <cellStyle name="Output 19 2 3 3 5 2 2" xfId="48581"/>
    <cellStyle name="Output 19 2 3 3 5 3" xfId="39059"/>
    <cellStyle name="Output 19 2 3 3 6" xfId="17874"/>
    <cellStyle name="Output 19 2 3 3 6 2" xfId="29594"/>
    <cellStyle name="Output 19 2 3 3 6 2 2" xfId="49420"/>
    <cellStyle name="Output 19 2 3 3 6 3" xfId="39924"/>
    <cellStyle name="Output 19 2 3 3 7" xfId="18650"/>
    <cellStyle name="Output 19 2 3 3 7 2" xfId="30370"/>
    <cellStyle name="Output 19 2 3 3 7 2 2" xfId="50196"/>
    <cellStyle name="Output 19 2 3 3 7 3" xfId="40700"/>
    <cellStyle name="Output 19 2 3 3 8" xfId="19407"/>
    <cellStyle name="Output 19 2 3 3 8 2" xfId="41457"/>
    <cellStyle name="Output 19 2 3 3 9" xfId="31882"/>
    <cellStyle name="Output 19 2 3 4" xfId="12586"/>
    <cellStyle name="Output 19 2 3 4 2" xfId="24400"/>
    <cellStyle name="Output 19 2 3 4 2 2" xfId="44227"/>
    <cellStyle name="Output 19 2 3 4 3" xfId="34637"/>
    <cellStyle name="Output 19 2 3 5" xfId="10610"/>
    <cellStyle name="Output 19 2 3 5 2" xfId="22481"/>
    <cellStyle name="Output 19 2 3 5 2 2" xfId="42312"/>
    <cellStyle name="Output 19 2 3 5 3" xfId="32665"/>
    <cellStyle name="Output 19 2 3 6" xfId="11865"/>
    <cellStyle name="Output 19 2 3 6 2" xfId="23703"/>
    <cellStyle name="Output 19 2 3 6 2 2" xfId="43531"/>
    <cellStyle name="Output 19 2 3 6 3" xfId="33917"/>
    <cellStyle name="Output 19 2 3 7" xfId="11239"/>
    <cellStyle name="Output 19 2 3 7 2" xfId="23107"/>
    <cellStyle name="Output 19 2 3 7 2 2" xfId="42937"/>
    <cellStyle name="Output 19 2 3 7 3" xfId="33293"/>
    <cellStyle name="Output 19 2 3 8" xfId="12215"/>
    <cellStyle name="Output 19 2 3 8 2" xfId="24037"/>
    <cellStyle name="Output 19 2 3 8 2 2" xfId="43864"/>
    <cellStyle name="Output 19 2 3 8 3" xfId="34266"/>
    <cellStyle name="Output 19 2 3 9" xfId="10946"/>
    <cellStyle name="Output 19 2 3 9 2" xfId="22817"/>
    <cellStyle name="Output 19 2 3 9 2 2" xfId="42648"/>
    <cellStyle name="Output 19 2 3 9 3" xfId="33001"/>
    <cellStyle name="Output 19 2 4" xfId="8156"/>
    <cellStyle name="Output 19 2 4 2" xfId="13127"/>
    <cellStyle name="Output 19 2 4 2 2" xfId="24920"/>
    <cellStyle name="Output 19 2 4 2 2 2" xfId="44746"/>
    <cellStyle name="Output 19 2 4 2 3" xfId="35177"/>
    <cellStyle name="Output 19 2 4 3" xfId="12171"/>
    <cellStyle name="Output 19 2 4 3 2" xfId="23995"/>
    <cellStyle name="Output 19 2 4 3 2 2" xfId="43822"/>
    <cellStyle name="Output 19 2 4 3 3" xfId="34222"/>
    <cellStyle name="Output 19 2 4 4" xfId="10980"/>
    <cellStyle name="Output 19 2 4 4 2" xfId="22849"/>
    <cellStyle name="Output 19 2 4 4 2 2" xfId="42680"/>
    <cellStyle name="Output 19 2 4 4 3" xfId="33035"/>
    <cellStyle name="Output 19 2 4 5" xfId="11759"/>
    <cellStyle name="Output 19 2 4 5 2" xfId="23606"/>
    <cellStyle name="Output 19 2 4 5 2 2" xfId="43434"/>
    <cellStyle name="Output 19 2 4 5 3" xfId="33811"/>
    <cellStyle name="Output 19 2 4 6" xfId="11318"/>
    <cellStyle name="Output 19 2 4 6 2" xfId="23186"/>
    <cellStyle name="Output 19 2 4 6 2 2" xfId="43016"/>
    <cellStyle name="Output 19 2 4 6 3" xfId="33372"/>
    <cellStyle name="Output 19 2 4 7" xfId="12704"/>
    <cellStyle name="Output 19 2 4 7 2" xfId="24516"/>
    <cellStyle name="Output 19 2 4 7 2 2" xfId="44343"/>
    <cellStyle name="Output 19 2 4 7 3" xfId="34755"/>
    <cellStyle name="Output 19 2 4 8" xfId="10502"/>
    <cellStyle name="Output 19 2 4 8 2" xfId="32557"/>
    <cellStyle name="Output 19 2 4 9" xfId="31214"/>
    <cellStyle name="Output 19 2 5" xfId="9590"/>
    <cellStyle name="Output 19 2 5 2" xfId="13995"/>
    <cellStyle name="Output 19 2 5 2 2" xfId="25767"/>
    <cellStyle name="Output 19 2 5 2 2 2" xfId="45593"/>
    <cellStyle name="Output 19 2 5 2 3" xfId="36045"/>
    <cellStyle name="Output 19 2 5 3" xfId="14955"/>
    <cellStyle name="Output 19 2 5 3 2" xfId="26725"/>
    <cellStyle name="Output 19 2 5 3 2 2" xfId="46551"/>
    <cellStyle name="Output 19 2 5 3 3" xfId="37005"/>
    <cellStyle name="Output 19 2 5 4" xfId="15907"/>
    <cellStyle name="Output 19 2 5 4 2" xfId="27653"/>
    <cellStyle name="Output 19 2 5 4 2 2" xfId="47479"/>
    <cellStyle name="Output 19 2 5 4 3" xfId="37957"/>
    <cellStyle name="Output 19 2 5 5" xfId="16781"/>
    <cellStyle name="Output 19 2 5 5 2" xfId="28527"/>
    <cellStyle name="Output 19 2 5 5 2 2" xfId="48353"/>
    <cellStyle name="Output 19 2 5 5 3" xfId="38831"/>
    <cellStyle name="Output 19 2 5 6" xfId="17646"/>
    <cellStyle name="Output 19 2 5 6 2" xfId="29366"/>
    <cellStyle name="Output 19 2 5 6 2 2" xfId="49192"/>
    <cellStyle name="Output 19 2 5 6 3" xfId="39696"/>
    <cellStyle name="Output 19 2 5 7" xfId="18422"/>
    <cellStyle name="Output 19 2 5 7 2" xfId="30142"/>
    <cellStyle name="Output 19 2 5 7 2 2" xfId="49968"/>
    <cellStyle name="Output 19 2 5 7 3" xfId="40472"/>
    <cellStyle name="Output 19 2 5 8" xfId="19179"/>
    <cellStyle name="Output 19 2 5 8 2" xfId="41229"/>
    <cellStyle name="Output 19 2 5 9" xfId="31654"/>
    <cellStyle name="Output 19 2 6" xfId="12032"/>
    <cellStyle name="Output 19 2 6 2" xfId="23859"/>
    <cellStyle name="Output 19 2 6 2 2" xfId="43687"/>
    <cellStyle name="Output 19 2 6 3" xfId="34084"/>
    <cellStyle name="Output 19 2 7" xfId="11099"/>
    <cellStyle name="Output 19 2 7 2" xfId="22967"/>
    <cellStyle name="Output 19 2 7 2 2" xfId="42797"/>
    <cellStyle name="Output 19 2 7 3" xfId="33153"/>
    <cellStyle name="Output 19 2 8" xfId="11651"/>
    <cellStyle name="Output 19 2 8 2" xfId="23508"/>
    <cellStyle name="Output 19 2 8 2 2" xfId="43337"/>
    <cellStyle name="Output 19 2 8 3" xfId="33704"/>
    <cellStyle name="Output 19 2 9" xfId="11397"/>
    <cellStyle name="Output 19 2 9 2" xfId="23258"/>
    <cellStyle name="Output 19 2 9 2 2" xfId="43087"/>
    <cellStyle name="Output 19 2 9 3" xfId="33450"/>
    <cellStyle name="Output 19 3" xfId="7046"/>
    <cellStyle name="Output 19 3 10" xfId="11440"/>
    <cellStyle name="Output 19 3 10 2" xfId="23301"/>
    <cellStyle name="Output 19 3 10 2 2" xfId="43130"/>
    <cellStyle name="Output 19 3 10 3" xfId="33493"/>
    <cellStyle name="Output 19 3 11" xfId="12637"/>
    <cellStyle name="Output 19 3 11 2" xfId="24450"/>
    <cellStyle name="Output 19 3 11 2 2" xfId="44277"/>
    <cellStyle name="Output 19 3 11 3" xfId="34688"/>
    <cellStyle name="Output 19 3 12" xfId="30798"/>
    <cellStyle name="Output 19 3 2" xfId="7835"/>
    <cellStyle name="Output 19 3 2 10" xfId="10081"/>
    <cellStyle name="Output 19 3 2 10 2" xfId="21956"/>
    <cellStyle name="Output 19 3 2 10 2 2" xfId="41788"/>
    <cellStyle name="Output 19 3 2 10 3" xfId="32137"/>
    <cellStyle name="Output 19 3 2 11" xfId="31047"/>
    <cellStyle name="Output 19 3 2 2" xfId="9478"/>
    <cellStyle name="Output 19 3 2 2 2" xfId="13913"/>
    <cellStyle name="Output 19 3 2 2 2 2" xfId="25686"/>
    <cellStyle name="Output 19 3 2 2 2 2 2" xfId="45512"/>
    <cellStyle name="Output 19 3 2 2 2 3" xfId="35963"/>
    <cellStyle name="Output 19 3 2 2 3" xfId="14875"/>
    <cellStyle name="Output 19 3 2 2 3 2" xfId="26645"/>
    <cellStyle name="Output 19 3 2 2 3 2 2" xfId="46471"/>
    <cellStyle name="Output 19 3 2 2 3 3" xfId="36925"/>
    <cellStyle name="Output 19 3 2 2 4" xfId="15827"/>
    <cellStyle name="Output 19 3 2 2 4 2" xfId="27575"/>
    <cellStyle name="Output 19 3 2 2 4 2 2" xfId="47401"/>
    <cellStyle name="Output 19 3 2 2 4 3" xfId="37877"/>
    <cellStyle name="Output 19 3 2 2 5" xfId="16707"/>
    <cellStyle name="Output 19 3 2 2 5 2" xfId="28453"/>
    <cellStyle name="Output 19 3 2 2 5 2 2" xfId="48279"/>
    <cellStyle name="Output 19 3 2 2 5 3" xfId="38757"/>
    <cellStyle name="Output 19 3 2 2 6" xfId="17573"/>
    <cellStyle name="Output 19 3 2 2 6 2" xfId="29293"/>
    <cellStyle name="Output 19 3 2 2 6 2 2" xfId="49119"/>
    <cellStyle name="Output 19 3 2 2 6 3" xfId="39623"/>
    <cellStyle name="Output 19 3 2 2 7" xfId="18349"/>
    <cellStyle name="Output 19 3 2 2 7 2" xfId="30069"/>
    <cellStyle name="Output 19 3 2 2 7 2 2" xfId="49895"/>
    <cellStyle name="Output 19 3 2 2 7 3" xfId="40399"/>
    <cellStyle name="Output 19 3 2 2 8" xfId="19106"/>
    <cellStyle name="Output 19 3 2 2 8 2" xfId="41156"/>
    <cellStyle name="Output 19 3 2 2 9" xfId="31581"/>
    <cellStyle name="Output 19 3 2 3" xfId="9932"/>
    <cellStyle name="Output 19 3 2 3 2" xfId="14337"/>
    <cellStyle name="Output 19 3 2 3 2 2" xfId="26109"/>
    <cellStyle name="Output 19 3 2 3 2 2 2" xfId="45935"/>
    <cellStyle name="Output 19 3 2 3 2 3" xfId="36387"/>
    <cellStyle name="Output 19 3 2 3 3" xfId="15297"/>
    <cellStyle name="Output 19 3 2 3 3 2" xfId="27067"/>
    <cellStyle name="Output 19 3 2 3 3 2 2" xfId="46893"/>
    <cellStyle name="Output 19 3 2 3 3 3" xfId="37347"/>
    <cellStyle name="Output 19 3 2 3 4" xfId="16249"/>
    <cellStyle name="Output 19 3 2 3 4 2" xfId="27995"/>
    <cellStyle name="Output 19 3 2 3 4 2 2" xfId="47821"/>
    <cellStyle name="Output 19 3 2 3 4 3" xfId="38299"/>
    <cellStyle name="Output 19 3 2 3 5" xfId="17123"/>
    <cellStyle name="Output 19 3 2 3 5 2" xfId="28869"/>
    <cellStyle name="Output 19 3 2 3 5 2 2" xfId="48695"/>
    <cellStyle name="Output 19 3 2 3 5 3" xfId="39173"/>
    <cellStyle name="Output 19 3 2 3 6" xfId="17988"/>
    <cellStyle name="Output 19 3 2 3 6 2" xfId="29708"/>
    <cellStyle name="Output 19 3 2 3 6 2 2" xfId="49534"/>
    <cellStyle name="Output 19 3 2 3 6 3" xfId="40038"/>
    <cellStyle name="Output 19 3 2 3 7" xfId="18764"/>
    <cellStyle name="Output 19 3 2 3 7 2" xfId="30484"/>
    <cellStyle name="Output 19 3 2 3 7 2 2" xfId="50310"/>
    <cellStyle name="Output 19 3 2 3 7 3" xfId="40814"/>
    <cellStyle name="Output 19 3 2 3 8" xfId="19521"/>
    <cellStyle name="Output 19 3 2 3 8 2" xfId="41571"/>
    <cellStyle name="Output 19 3 2 3 9" xfId="31996"/>
    <cellStyle name="Output 19 3 2 4" xfId="12897"/>
    <cellStyle name="Output 19 3 2 4 2" xfId="24695"/>
    <cellStyle name="Output 19 3 2 4 2 2" xfId="44522"/>
    <cellStyle name="Output 19 3 2 4 3" xfId="34948"/>
    <cellStyle name="Output 19 3 2 5" xfId="12980"/>
    <cellStyle name="Output 19 3 2 5 2" xfId="24775"/>
    <cellStyle name="Output 19 3 2 5 2 2" xfId="44602"/>
    <cellStyle name="Output 19 3 2 5 3" xfId="35031"/>
    <cellStyle name="Output 19 3 2 6" xfId="10312"/>
    <cellStyle name="Output 19 3 2 6 2" xfId="22186"/>
    <cellStyle name="Output 19 3 2 6 2 2" xfId="42017"/>
    <cellStyle name="Output 19 3 2 6 3" xfId="32367"/>
    <cellStyle name="Output 19 3 2 7" xfId="11953"/>
    <cellStyle name="Output 19 3 2 7 2" xfId="23781"/>
    <cellStyle name="Output 19 3 2 7 2 2" xfId="43609"/>
    <cellStyle name="Output 19 3 2 7 3" xfId="34005"/>
    <cellStyle name="Output 19 3 2 8" xfId="11169"/>
    <cellStyle name="Output 19 3 2 8 2" xfId="23037"/>
    <cellStyle name="Output 19 3 2 8 2 2" xfId="42867"/>
    <cellStyle name="Output 19 3 2 8 3" xfId="33223"/>
    <cellStyle name="Output 19 3 2 9" xfId="13258"/>
    <cellStyle name="Output 19 3 2 9 2" xfId="25047"/>
    <cellStyle name="Output 19 3 2 9 2 2" xfId="44873"/>
    <cellStyle name="Output 19 3 2 9 3" xfId="35308"/>
    <cellStyle name="Output 19 3 3" xfId="8691"/>
    <cellStyle name="Output 19 3 3 2" xfId="13433"/>
    <cellStyle name="Output 19 3 3 2 2" xfId="25218"/>
    <cellStyle name="Output 19 3 3 2 2 2" xfId="45044"/>
    <cellStyle name="Output 19 3 3 2 3" xfId="35483"/>
    <cellStyle name="Output 19 3 3 3" xfId="14453"/>
    <cellStyle name="Output 19 3 3 3 2" xfId="26225"/>
    <cellStyle name="Output 19 3 3 3 2 2" xfId="46051"/>
    <cellStyle name="Output 19 3 3 3 3" xfId="36503"/>
    <cellStyle name="Output 19 3 3 4" xfId="15413"/>
    <cellStyle name="Output 19 3 3 4 2" xfId="27181"/>
    <cellStyle name="Output 19 3 3 4 2 2" xfId="47007"/>
    <cellStyle name="Output 19 3 3 4 3" xfId="37463"/>
    <cellStyle name="Output 19 3 3 5" xfId="16362"/>
    <cellStyle name="Output 19 3 3 5 2" xfId="28108"/>
    <cellStyle name="Output 19 3 3 5 2 2" xfId="47934"/>
    <cellStyle name="Output 19 3 3 5 3" xfId="38412"/>
    <cellStyle name="Output 19 3 3 6" xfId="17235"/>
    <cellStyle name="Output 19 3 3 6 2" xfId="28981"/>
    <cellStyle name="Output 19 3 3 6 2 2" xfId="48807"/>
    <cellStyle name="Output 19 3 3 6 3" xfId="39285"/>
    <cellStyle name="Output 19 3 3 7" xfId="18100"/>
    <cellStyle name="Output 19 3 3 7 2" xfId="29820"/>
    <cellStyle name="Output 19 3 3 7 2 2" xfId="49646"/>
    <cellStyle name="Output 19 3 3 7 3" xfId="40150"/>
    <cellStyle name="Output 19 3 3 8" xfId="18876"/>
    <cellStyle name="Output 19 3 3 8 2" xfId="40926"/>
    <cellStyle name="Output 19 3 3 9" xfId="31332"/>
    <cellStyle name="Output 19 3 4" xfId="9702"/>
    <cellStyle name="Output 19 3 4 2" xfId="14107"/>
    <cellStyle name="Output 19 3 4 2 2" xfId="25879"/>
    <cellStyle name="Output 19 3 4 2 2 2" xfId="45705"/>
    <cellStyle name="Output 19 3 4 2 3" xfId="36157"/>
    <cellStyle name="Output 19 3 4 3" xfId="15067"/>
    <cellStyle name="Output 19 3 4 3 2" xfId="26837"/>
    <cellStyle name="Output 19 3 4 3 2 2" xfId="46663"/>
    <cellStyle name="Output 19 3 4 3 3" xfId="37117"/>
    <cellStyle name="Output 19 3 4 4" xfId="16019"/>
    <cellStyle name="Output 19 3 4 4 2" xfId="27765"/>
    <cellStyle name="Output 19 3 4 4 2 2" xfId="47591"/>
    <cellStyle name="Output 19 3 4 4 3" xfId="38069"/>
    <cellStyle name="Output 19 3 4 5" xfId="16893"/>
    <cellStyle name="Output 19 3 4 5 2" xfId="28639"/>
    <cellStyle name="Output 19 3 4 5 2 2" xfId="48465"/>
    <cellStyle name="Output 19 3 4 5 3" xfId="38943"/>
    <cellStyle name="Output 19 3 4 6" xfId="17758"/>
    <cellStyle name="Output 19 3 4 6 2" xfId="29478"/>
    <cellStyle name="Output 19 3 4 6 2 2" xfId="49304"/>
    <cellStyle name="Output 19 3 4 6 3" xfId="39808"/>
    <cellStyle name="Output 19 3 4 7" xfId="18534"/>
    <cellStyle name="Output 19 3 4 7 2" xfId="30254"/>
    <cellStyle name="Output 19 3 4 7 2 2" xfId="50080"/>
    <cellStyle name="Output 19 3 4 7 3" xfId="40584"/>
    <cellStyle name="Output 19 3 4 8" xfId="19291"/>
    <cellStyle name="Output 19 3 4 8 2" xfId="41341"/>
    <cellStyle name="Output 19 3 4 9" xfId="31766"/>
    <cellStyle name="Output 19 3 5" xfId="12404"/>
    <cellStyle name="Output 19 3 5 2" xfId="24220"/>
    <cellStyle name="Output 19 3 5 2 2" xfId="44047"/>
    <cellStyle name="Output 19 3 5 3" xfId="34455"/>
    <cellStyle name="Output 19 3 6" xfId="10779"/>
    <cellStyle name="Output 19 3 6 2" xfId="22650"/>
    <cellStyle name="Output 19 3 6 2 2" xfId="42481"/>
    <cellStyle name="Output 19 3 6 3" xfId="32834"/>
    <cellStyle name="Output 19 3 7" xfId="11843"/>
    <cellStyle name="Output 19 3 7 2" xfId="23684"/>
    <cellStyle name="Output 19 3 7 2 2" xfId="43512"/>
    <cellStyle name="Output 19 3 7 3" xfId="33895"/>
    <cellStyle name="Output 19 3 8" xfId="11256"/>
    <cellStyle name="Output 19 3 8 2" xfId="23124"/>
    <cellStyle name="Output 19 3 8 2 2" xfId="42954"/>
    <cellStyle name="Output 19 3 8 3" xfId="33310"/>
    <cellStyle name="Output 19 3 9" xfId="11606"/>
    <cellStyle name="Output 19 3 9 2" xfId="23463"/>
    <cellStyle name="Output 19 3 9 2 2" xfId="43292"/>
    <cellStyle name="Output 19 3 9 3" xfId="33659"/>
    <cellStyle name="Output 19 4" xfId="7311"/>
    <cellStyle name="Output 19 4 10" xfId="13171"/>
    <cellStyle name="Output 19 4 10 2" xfId="24964"/>
    <cellStyle name="Output 19 4 10 2 2" xfId="44790"/>
    <cellStyle name="Output 19 4 10 3" xfId="35221"/>
    <cellStyle name="Output 19 4 11" xfId="30926"/>
    <cellStyle name="Output 19 4 2" xfId="8954"/>
    <cellStyle name="Output 19 4 2 2" xfId="13615"/>
    <cellStyle name="Output 19 4 2 2 2" xfId="25397"/>
    <cellStyle name="Output 19 4 2 2 2 2" xfId="45223"/>
    <cellStyle name="Output 19 4 2 2 3" xfId="35665"/>
    <cellStyle name="Output 19 4 2 3" xfId="14621"/>
    <cellStyle name="Output 19 4 2 3 2" xfId="26392"/>
    <cellStyle name="Output 19 4 2 3 2 2" xfId="46218"/>
    <cellStyle name="Output 19 4 2 3 3" xfId="36671"/>
    <cellStyle name="Output 19 4 2 4" xfId="15579"/>
    <cellStyle name="Output 19 4 2 4 2" xfId="27340"/>
    <cellStyle name="Output 19 4 2 4 2 2" xfId="47166"/>
    <cellStyle name="Output 19 4 2 4 3" xfId="37629"/>
    <cellStyle name="Output 19 4 2 5" xfId="16506"/>
    <cellStyle name="Output 19 4 2 5 2" xfId="28252"/>
    <cellStyle name="Output 19 4 2 5 2 2" xfId="48078"/>
    <cellStyle name="Output 19 4 2 5 3" xfId="38556"/>
    <cellStyle name="Output 19 4 2 6" xfId="17377"/>
    <cellStyle name="Output 19 4 2 6 2" xfId="29120"/>
    <cellStyle name="Output 19 4 2 6 2 2" xfId="48946"/>
    <cellStyle name="Output 19 4 2 6 3" xfId="39427"/>
    <cellStyle name="Output 19 4 2 7" xfId="18224"/>
    <cellStyle name="Output 19 4 2 7 2" xfId="29944"/>
    <cellStyle name="Output 19 4 2 7 2 2" xfId="49770"/>
    <cellStyle name="Output 19 4 2 7 3" xfId="40274"/>
    <cellStyle name="Output 19 4 2 8" xfId="18991"/>
    <cellStyle name="Output 19 4 2 8 2" xfId="41041"/>
    <cellStyle name="Output 19 4 2 9" xfId="31460"/>
    <cellStyle name="Output 19 4 3" xfId="9817"/>
    <cellStyle name="Output 19 4 3 2" xfId="14222"/>
    <cellStyle name="Output 19 4 3 2 2" xfId="25994"/>
    <cellStyle name="Output 19 4 3 2 2 2" xfId="45820"/>
    <cellStyle name="Output 19 4 3 2 3" xfId="36272"/>
    <cellStyle name="Output 19 4 3 3" xfId="15182"/>
    <cellStyle name="Output 19 4 3 3 2" xfId="26952"/>
    <cellStyle name="Output 19 4 3 3 2 2" xfId="46778"/>
    <cellStyle name="Output 19 4 3 3 3" xfId="37232"/>
    <cellStyle name="Output 19 4 3 4" xfId="16134"/>
    <cellStyle name="Output 19 4 3 4 2" xfId="27880"/>
    <cellStyle name="Output 19 4 3 4 2 2" xfId="47706"/>
    <cellStyle name="Output 19 4 3 4 3" xfId="38184"/>
    <cellStyle name="Output 19 4 3 5" xfId="17008"/>
    <cellStyle name="Output 19 4 3 5 2" xfId="28754"/>
    <cellStyle name="Output 19 4 3 5 2 2" xfId="48580"/>
    <cellStyle name="Output 19 4 3 5 3" xfId="39058"/>
    <cellStyle name="Output 19 4 3 6" xfId="17873"/>
    <cellStyle name="Output 19 4 3 6 2" xfId="29593"/>
    <cellStyle name="Output 19 4 3 6 2 2" xfId="49419"/>
    <cellStyle name="Output 19 4 3 6 3" xfId="39923"/>
    <cellStyle name="Output 19 4 3 7" xfId="18649"/>
    <cellStyle name="Output 19 4 3 7 2" xfId="30369"/>
    <cellStyle name="Output 19 4 3 7 2 2" xfId="50195"/>
    <cellStyle name="Output 19 4 3 7 3" xfId="40699"/>
    <cellStyle name="Output 19 4 3 8" xfId="19406"/>
    <cellStyle name="Output 19 4 3 8 2" xfId="41456"/>
    <cellStyle name="Output 19 4 3 9" xfId="31881"/>
    <cellStyle name="Output 19 4 4" xfId="12585"/>
    <cellStyle name="Output 19 4 4 2" xfId="24399"/>
    <cellStyle name="Output 19 4 4 2 2" xfId="44226"/>
    <cellStyle name="Output 19 4 4 3" xfId="34636"/>
    <cellStyle name="Output 19 4 5" xfId="10611"/>
    <cellStyle name="Output 19 4 5 2" xfId="22482"/>
    <cellStyle name="Output 19 4 5 2 2" xfId="42313"/>
    <cellStyle name="Output 19 4 5 3" xfId="32666"/>
    <cellStyle name="Output 19 4 6" xfId="11864"/>
    <cellStyle name="Output 19 4 6 2" xfId="23702"/>
    <cellStyle name="Output 19 4 6 2 2" xfId="43530"/>
    <cellStyle name="Output 19 4 6 3" xfId="33916"/>
    <cellStyle name="Output 19 4 7" xfId="11240"/>
    <cellStyle name="Output 19 4 7 2" xfId="23108"/>
    <cellStyle name="Output 19 4 7 2 2" xfId="42938"/>
    <cellStyle name="Output 19 4 7 3" xfId="33294"/>
    <cellStyle name="Output 19 4 8" xfId="11610"/>
    <cellStyle name="Output 19 4 8 2" xfId="23467"/>
    <cellStyle name="Output 19 4 8 2 2" xfId="43296"/>
    <cellStyle name="Output 19 4 8 3" xfId="33663"/>
    <cellStyle name="Output 19 4 9" xfId="11436"/>
    <cellStyle name="Output 19 4 9 2" xfId="23297"/>
    <cellStyle name="Output 19 4 9 2 2" xfId="43126"/>
    <cellStyle name="Output 19 4 9 3" xfId="33489"/>
    <cellStyle name="Output 19 5" xfId="8155"/>
    <cellStyle name="Output 19 5 2" xfId="13126"/>
    <cellStyle name="Output 19 5 2 2" xfId="24919"/>
    <cellStyle name="Output 19 5 2 2 2" xfId="44745"/>
    <cellStyle name="Output 19 5 2 3" xfId="35176"/>
    <cellStyle name="Output 19 5 3" xfId="10182"/>
    <cellStyle name="Output 19 5 3 2" xfId="22056"/>
    <cellStyle name="Output 19 5 3 2 2" xfId="41888"/>
    <cellStyle name="Output 19 5 3 3" xfId="32238"/>
    <cellStyle name="Output 19 5 4" xfId="9984"/>
    <cellStyle name="Output 19 5 4 2" xfId="21859"/>
    <cellStyle name="Output 19 5 4 2 2" xfId="41691"/>
    <cellStyle name="Output 19 5 4 3" xfId="32040"/>
    <cellStyle name="Output 19 5 5" xfId="12101"/>
    <cellStyle name="Output 19 5 5 2" xfId="23927"/>
    <cellStyle name="Output 19 5 5 2 2" xfId="43755"/>
    <cellStyle name="Output 19 5 5 3" xfId="34153"/>
    <cellStyle name="Output 19 5 6" xfId="11034"/>
    <cellStyle name="Output 19 5 6 2" xfId="22903"/>
    <cellStyle name="Output 19 5 6 2 2" xfId="42733"/>
    <cellStyle name="Output 19 5 6 3" xfId="33088"/>
    <cellStyle name="Output 19 5 7" xfId="11707"/>
    <cellStyle name="Output 19 5 7 2" xfId="23560"/>
    <cellStyle name="Output 19 5 7 2 2" xfId="43389"/>
    <cellStyle name="Output 19 5 7 3" xfId="33760"/>
    <cellStyle name="Output 19 5 8" xfId="11350"/>
    <cellStyle name="Output 19 5 8 2" xfId="33403"/>
    <cellStyle name="Output 19 5 9" xfId="31213"/>
    <cellStyle name="Output 19 6" xfId="9589"/>
    <cellStyle name="Output 19 6 2" xfId="13994"/>
    <cellStyle name="Output 19 6 2 2" xfId="25766"/>
    <cellStyle name="Output 19 6 2 2 2" xfId="45592"/>
    <cellStyle name="Output 19 6 2 3" xfId="36044"/>
    <cellStyle name="Output 19 6 3" xfId="14954"/>
    <cellStyle name="Output 19 6 3 2" xfId="26724"/>
    <cellStyle name="Output 19 6 3 2 2" xfId="46550"/>
    <cellStyle name="Output 19 6 3 3" xfId="37004"/>
    <cellStyle name="Output 19 6 4" xfId="15906"/>
    <cellStyle name="Output 19 6 4 2" xfId="27652"/>
    <cellStyle name="Output 19 6 4 2 2" xfId="47478"/>
    <cellStyle name="Output 19 6 4 3" xfId="37956"/>
    <cellStyle name="Output 19 6 5" xfId="16780"/>
    <cellStyle name="Output 19 6 5 2" xfId="28526"/>
    <cellStyle name="Output 19 6 5 2 2" xfId="48352"/>
    <cellStyle name="Output 19 6 5 3" xfId="38830"/>
    <cellStyle name="Output 19 6 6" xfId="17645"/>
    <cellStyle name="Output 19 6 6 2" xfId="29365"/>
    <cellStyle name="Output 19 6 6 2 2" xfId="49191"/>
    <cellStyle name="Output 19 6 6 3" xfId="39695"/>
    <cellStyle name="Output 19 6 7" xfId="18421"/>
    <cellStyle name="Output 19 6 7 2" xfId="30141"/>
    <cellStyle name="Output 19 6 7 2 2" xfId="49967"/>
    <cellStyle name="Output 19 6 7 3" xfId="40471"/>
    <cellStyle name="Output 19 6 8" xfId="19178"/>
    <cellStyle name="Output 19 6 8 2" xfId="41228"/>
    <cellStyle name="Output 19 6 9" xfId="31653"/>
    <cellStyle name="Output 19 7" xfId="12031"/>
    <cellStyle name="Output 19 7 2" xfId="23858"/>
    <cellStyle name="Output 19 7 2 2" xfId="43686"/>
    <cellStyle name="Output 19 7 3" xfId="34083"/>
    <cellStyle name="Output 19 8" xfId="11100"/>
    <cellStyle name="Output 19 8 2" xfId="22968"/>
    <cellStyle name="Output 19 8 2 2" xfId="42798"/>
    <cellStyle name="Output 19 8 3" xfId="33154"/>
    <cellStyle name="Output 19 9" xfId="11650"/>
    <cellStyle name="Output 19 9 2" xfId="23507"/>
    <cellStyle name="Output 19 9 2 2" xfId="43336"/>
    <cellStyle name="Output 19 9 3" xfId="33703"/>
    <cellStyle name="Output 2" xfId="200"/>
    <cellStyle name="Output 2 10" xfId="11396"/>
    <cellStyle name="Output 2 10 2" xfId="23257"/>
    <cellStyle name="Output 2 10 2 2" xfId="43086"/>
    <cellStyle name="Output 2 10 3" xfId="33449"/>
    <cellStyle name="Output 2 11" xfId="13025"/>
    <cellStyle name="Output 2 11 2" xfId="24820"/>
    <cellStyle name="Output 2 11 2 2" xfId="44647"/>
    <cellStyle name="Output 2 11 3" xfId="35076"/>
    <cellStyle name="Output 2 12" xfId="10268"/>
    <cellStyle name="Output 2 12 2" xfId="22142"/>
    <cellStyle name="Output 2 12 2 2" xfId="41973"/>
    <cellStyle name="Output 2 12 3" xfId="32323"/>
    <cellStyle name="Output 2 13" xfId="12834"/>
    <cellStyle name="Output 2 13 2" xfId="24638"/>
    <cellStyle name="Output 2 13 2 2" xfId="44465"/>
    <cellStyle name="Output 2 13 3" xfId="34885"/>
    <cellStyle name="Output 2 14" xfId="30675"/>
    <cellStyle name="Output 2 2" xfId="6382"/>
    <cellStyle name="Output 2 3" xfId="7048"/>
    <cellStyle name="Output 2 3 10" xfId="11438"/>
    <cellStyle name="Output 2 3 10 2" xfId="23299"/>
    <cellStyle name="Output 2 3 10 2 2" xfId="43128"/>
    <cellStyle name="Output 2 3 10 3" xfId="33491"/>
    <cellStyle name="Output 2 3 11" xfId="12114"/>
    <cellStyle name="Output 2 3 11 2" xfId="23940"/>
    <cellStyle name="Output 2 3 11 2 2" xfId="43767"/>
    <cellStyle name="Output 2 3 11 3" xfId="34165"/>
    <cellStyle name="Output 2 3 12" xfId="30800"/>
    <cellStyle name="Output 2 3 2" xfId="7836"/>
    <cellStyle name="Output 2 3 2 10" xfId="18169"/>
    <cellStyle name="Output 2 3 2 10 2" xfId="29889"/>
    <cellStyle name="Output 2 3 2 10 2 2" xfId="49715"/>
    <cellStyle name="Output 2 3 2 10 3" xfId="40219"/>
    <cellStyle name="Output 2 3 2 11" xfId="31048"/>
    <cellStyle name="Output 2 3 2 2" xfId="9479"/>
    <cellStyle name="Output 2 3 2 2 2" xfId="13914"/>
    <cellStyle name="Output 2 3 2 2 2 2" xfId="25687"/>
    <cellStyle name="Output 2 3 2 2 2 2 2" xfId="45513"/>
    <cellStyle name="Output 2 3 2 2 2 3" xfId="35964"/>
    <cellStyle name="Output 2 3 2 2 3" xfId="14876"/>
    <cellStyle name="Output 2 3 2 2 3 2" xfId="26646"/>
    <cellStyle name="Output 2 3 2 2 3 2 2" xfId="46472"/>
    <cellStyle name="Output 2 3 2 2 3 3" xfId="36926"/>
    <cellStyle name="Output 2 3 2 2 4" xfId="15828"/>
    <cellStyle name="Output 2 3 2 2 4 2" xfId="27576"/>
    <cellStyle name="Output 2 3 2 2 4 2 2" xfId="47402"/>
    <cellStyle name="Output 2 3 2 2 4 3" xfId="37878"/>
    <cellStyle name="Output 2 3 2 2 5" xfId="16708"/>
    <cellStyle name="Output 2 3 2 2 5 2" xfId="28454"/>
    <cellStyle name="Output 2 3 2 2 5 2 2" xfId="48280"/>
    <cellStyle name="Output 2 3 2 2 5 3" xfId="38758"/>
    <cellStyle name="Output 2 3 2 2 6" xfId="17574"/>
    <cellStyle name="Output 2 3 2 2 6 2" xfId="29294"/>
    <cellStyle name="Output 2 3 2 2 6 2 2" xfId="49120"/>
    <cellStyle name="Output 2 3 2 2 6 3" xfId="39624"/>
    <cellStyle name="Output 2 3 2 2 7" xfId="18350"/>
    <cellStyle name="Output 2 3 2 2 7 2" xfId="30070"/>
    <cellStyle name="Output 2 3 2 2 7 2 2" xfId="49896"/>
    <cellStyle name="Output 2 3 2 2 7 3" xfId="40400"/>
    <cellStyle name="Output 2 3 2 2 8" xfId="19107"/>
    <cellStyle name="Output 2 3 2 2 8 2" xfId="41157"/>
    <cellStyle name="Output 2 3 2 2 9" xfId="31582"/>
    <cellStyle name="Output 2 3 2 3" xfId="9933"/>
    <cellStyle name="Output 2 3 2 3 2" xfId="14338"/>
    <cellStyle name="Output 2 3 2 3 2 2" xfId="26110"/>
    <cellStyle name="Output 2 3 2 3 2 2 2" xfId="45936"/>
    <cellStyle name="Output 2 3 2 3 2 3" xfId="36388"/>
    <cellStyle name="Output 2 3 2 3 3" xfId="15298"/>
    <cellStyle name="Output 2 3 2 3 3 2" xfId="27068"/>
    <cellStyle name="Output 2 3 2 3 3 2 2" xfId="46894"/>
    <cellStyle name="Output 2 3 2 3 3 3" xfId="37348"/>
    <cellStyle name="Output 2 3 2 3 4" xfId="16250"/>
    <cellStyle name="Output 2 3 2 3 4 2" xfId="27996"/>
    <cellStyle name="Output 2 3 2 3 4 2 2" xfId="47822"/>
    <cellStyle name="Output 2 3 2 3 4 3" xfId="38300"/>
    <cellStyle name="Output 2 3 2 3 5" xfId="17124"/>
    <cellStyle name="Output 2 3 2 3 5 2" xfId="28870"/>
    <cellStyle name="Output 2 3 2 3 5 2 2" xfId="48696"/>
    <cellStyle name="Output 2 3 2 3 5 3" xfId="39174"/>
    <cellStyle name="Output 2 3 2 3 6" xfId="17989"/>
    <cellStyle name="Output 2 3 2 3 6 2" xfId="29709"/>
    <cellStyle name="Output 2 3 2 3 6 2 2" xfId="49535"/>
    <cellStyle name="Output 2 3 2 3 6 3" xfId="40039"/>
    <cellStyle name="Output 2 3 2 3 7" xfId="18765"/>
    <cellStyle name="Output 2 3 2 3 7 2" xfId="30485"/>
    <cellStyle name="Output 2 3 2 3 7 2 2" xfId="50311"/>
    <cellStyle name="Output 2 3 2 3 7 3" xfId="40815"/>
    <cellStyle name="Output 2 3 2 3 8" xfId="19522"/>
    <cellStyle name="Output 2 3 2 3 8 2" xfId="41572"/>
    <cellStyle name="Output 2 3 2 3 9" xfId="31997"/>
    <cellStyle name="Output 2 3 2 4" xfId="12898"/>
    <cellStyle name="Output 2 3 2 4 2" xfId="24696"/>
    <cellStyle name="Output 2 3 2 4 2 2" xfId="44523"/>
    <cellStyle name="Output 2 3 2 4 3" xfId="34949"/>
    <cellStyle name="Output 2 3 2 5" xfId="13515"/>
    <cellStyle name="Output 2 3 2 5 2" xfId="25297"/>
    <cellStyle name="Output 2 3 2 5 2 2" xfId="45123"/>
    <cellStyle name="Output 2 3 2 5 3" xfId="35565"/>
    <cellStyle name="Output 2 3 2 6" xfId="14529"/>
    <cellStyle name="Output 2 3 2 6 2" xfId="26300"/>
    <cellStyle name="Output 2 3 2 6 2 2" xfId="46126"/>
    <cellStyle name="Output 2 3 2 6 3" xfId="36579"/>
    <cellStyle name="Output 2 3 2 7" xfId="15487"/>
    <cellStyle name="Output 2 3 2 7 2" xfId="27255"/>
    <cellStyle name="Output 2 3 2 7 2 2" xfId="47081"/>
    <cellStyle name="Output 2 3 2 7 3" xfId="37537"/>
    <cellStyle name="Output 2 3 2 8" xfId="16431"/>
    <cellStyle name="Output 2 3 2 8 2" xfId="28177"/>
    <cellStyle name="Output 2 3 2 8 2 2" xfId="48003"/>
    <cellStyle name="Output 2 3 2 8 3" xfId="38481"/>
    <cellStyle name="Output 2 3 2 9" xfId="17304"/>
    <cellStyle name="Output 2 3 2 9 2" xfId="29050"/>
    <cellStyle name="Output 2 3 2 9 2 2" xfId="48876"/>
    <cellStyle name="Output 2 3 2 9 3" xfId="39354"/>
    <cellStyle name="Output 2 3 3" xfId="8693"/>
    <cellStyle name="Output 2 3 3 2" xfId="13435"/>
    <cellStyle name="Output 2 3 3 2 2" xfId="25220"/>
    <cellStyle name="Output 2 3 3 2 2 2" xfId="45046"/>
    <cellStyle name="Output 2 3 3 2 3" xfId="35485"/>
    <cellStyle name="Output 2 3 3 3" xfId="14455"/>
    <cellStyle name="Output 2 3 3 3 2" xfId="26227"/>
    <cellStyle name="Output 2 3 3 3 2 2" xfId="46053"/>
    <cellStyle name="Output 2 3 3 3 3" xfId="36505"/>
    <cellStyle name="Output 2 3 3 4" xfId="15415"/>
    <cellStyle name="Output 2 3 3 4 2" xfId="27183"/>
    <cellStyle name="Output 2 3 3 4 2 2" xfId="47009"/>
    <cellStyle name="Output 2 3 3 4 3" xfId="37465"/>
    <cellStyle name="Output 2 3 3 5" xfId="16364"/>
    <cellStyle name="Output 2 3 3 5 2" xfId="28110"/>
    <cellStyle name="Output 2 3 3 5 2 2" xfId="47936"/>
    <cellStyle name="Output 2 3 3 5 3" xfId="38414"/>
    <cellStyle name="Output 2 3 3 6" xfId="17237"/>
    <cellStyle name="Output 2 3 3 6 2" xfId="28983"/>
    <cellStyle name="Output 2 3 3 6 2 2" xfId="48809"/>
    <cellStyle name="Output 2 3 3 6 3" xfId="39287"/>
    <cellStyle name="Output 2 3 3 7" xfId="18102"/>
    <cellStyle name="Output 2 3 3 7 2" xfId="29822"/>
    <cellStyle name="Output 2 3 3 7 2 2" xfId="49648"/>
    <cellStyle name="Output 2 3 3 7 3" xfId="40152"/>
    <cellStyle name="Output 2 3 3 8" xfId="18878"/>
    <cellStyle name="Output 2 3 3 8 2" xfId="40928"/>
    <cellStyle name="Output 2 3 3 9" xfId="31334"/>
    <cellStyle name="Output 2 3 4" xfId="9704"/>
    <cellStyle name="Output 2 3 4 2" xfId="14109"/>
    <cellStyle name="Output 2 3 4 2 2" xfId="25881"/>
    <cellStyle name="Output 2 3 4 2 2 2" xfId="45707"/>
    <cellStyle name="Output 2 3 4 2 3" xfId="36159"/>
    <cellStyle name="Output 2 3 4 3" xfId="15069"/>
    <cellStyle name="Output 2 3 4 3 2" xfId="26839"/>
    <cellStyle name="Output 2 3 4 3 2 2" xfId="46665"/>
    <cellStyle name="Output 2 3 4 3 3" xfId="37119"/>
    <cellStyle name="Output 2 3 4 4" xfId="16021"/>
    <cellStyle name="Output 2 3 4 4 2" xfId="27767"/>
    <cellStyle name="Output 2 3 4 4 2 2" xfId="47593"/>
    <cellStyle name="Output 2 3 4 4 3" xfId="38071"/>
    <cellStyle name="Output 2 3 4 5" xfId="16895"/>
    <cellStyle name="Output 2 3 4 5 2" xfId="28641"/>
    <cellStyle name="Output 2 3 4 5 2 2" xfId="48467"/>
    <cellStyle name="Output 2 3 4 5 3" xfId="38945"/>
    <cellStyle name="Output 2 3 4 6" xfId="17760"/>
    <cellStyle name="Output 2 3 4 6 2" xfId="29480"/>
    <cellStyle name="Output 2 3 4 6 2 2" xfId="49306"/>
    <cellStyle name="Output 2 3 4 6 3" xfId="39810"/>
    <cellStyle name="Output 2 3 4 7" xfId="18536"/>
    <cellStyle name="Output 2 3 4 7 2" xfId="30256"/>
    <cellStyle name="Output 2 3 4 7 2 2" xfId="50082"/>
    <cellStyle name="Output 2 3 4 7 3" xfId="40586"/>
    <cellStyle name="Output 2 3 4 8" xfId="19293"/>
    <cellStyle name="Output 2 3 4 8 2" xfId="41343"/>
    <cellStyle name="Output 2 3 4 9" xfId="31768"/>
    <cellStyle name="Output 2 3 5" xfId="12406"/>
    <cellStyle name="Output 2 3 5 2" xfId="24222"/>
    <cellStyle name="Output 2 3 5 2 2" xfId="44049"/>
    <cellStyle name="Output 2 3 5 3" xfId="34457"/>
    <cellStyle name="Output 2 3 6" xfId="10777"/>
    <cellStyle name="Output 2 3 6 2" xfId="22648"/>
    <cellStyle name="Output 2 3 6 2 2" xfId="42479"/>
    <cellStyle name="Output 2 3 6 3" xfId="32832"/>
    <cellStyle name="Output 2 3 7" xfId="11845"/>
    <cellStyle name="Output 2 3 7 2" xfId="23686"/>
    <cellStyle name="Output 2 3 7 2 2" xfId="43514"/>
    <cellStyle name="Output 2 3 7 3" xfId="33897"/>
    <cellStyle name="Output 2 3 8" xfId="11254"/>
    <cellStyle name="Output 2 3 8 2" xfId="23122"/>
    <cellStyle name="Output 2 3 8 2 2" xfId="42952"/>
    <cellStyle name="Output 2 3 8 3" xfId="33308"/>
    <cellStyle name="Output 2 3 9" xfId="11608"/>
    <cellStyle name="Output 2 3 9 2" xfId="23465"/>
    <cellStyle name="Output 2 3 9 2 2" xfId="43294"/>
    <cellStyle name="Output 2 3 9 3" xfId="33661"/>
    <cellStyle name="Output 2 4" xfId="7313"/>
    <cellStyle name="Output 2 4 10" xfId="13313"/>
    <cellStyle name="Output 2 4 10 2" xfId="25100"/>
    <cellStyle name="Output 2 4 10 2 2" xfId="44926"/>
    <cellStyle name="Output 2 4 10 3" xfId="35363"/>
    <cellStyle name="Output 2 4 11" xfId="30928"/>
    <cellStyle name="Output 2 4 2" xfId="8956"/>
    <cellStyle name="Output 2 4 2 2" xfId="13617"/>
    <cellStyle name="Output 2 4 2 2 2" xfId="25399"/>
    <cellStyle name="Output 2 4 2 2 2 2" xfId="45225"/>
    <cellStyle name="Output 2 4 2 2 3" xfId="35667"/>
    <cellStyle name="Output 2 4 2 3" xfId="14623"/>
    <cellStyle name="Output 2 4 2 3 2" xfId="26394"/>
    <cellStyle name="Output 2 4 2 3 2 2" xfId="46220"/>
    <cellStyle name="Output 2 4 2 3 3" xfId="36673"/>
    <cellStyle name="Output 2 4 2 4" xfId="15581"/>
    <cellStyle name="Output 2 4 2 4 2" xfId="27342"/>
    <cellStyle name="Output 2 4 2 4 2 2" xfId="47168"/>
    <cellStyle name="Output 2 4 2 4 3" xfId="37631"/>
    <cellStyle name="Output 2 4 2 5" xfId="16508"/>
    <cellStyle name="Output 2 4 2 5 2" xfId="28254"/>
    <cellStyle name="Output 2 4 2 5 2 2" xfId="48080"/>
    <cellStyle name="Output 2 4 2 5 3" xfId="38558"/>
    <cellStyle name="Output 2 4 2 6" xfId="17379"/>
    <cellStyle name="Output 2 4 2 6 2" xfId="29122"/>
    <cellStyle name="Output 2 4 2 6 2 2" xfId="48948"/>
    <cellStyle name="Output 2 4 2 6 3" xfId="39429"/>
    <cellStyle name="Output 2 4 2 7" xfId="18226"/>
    <cellStyle name="Output 2 4 2 7 2" xfId="29946"/>
    <cellStyle name="Output 2 4 2 7 2 2" xfId="49772"/>
    <cellStyle name="Output 2 4 2 7 3" xfId="40276"/>
    <cellStyle name="Output 2 4 2 8" xfId="18993"/>
    <cellStyle name="Output 2 4 2 8 2" xfId="41043"/>
    <cellStyle name="Output 2 4 2 9" xfId="31462"/>
    <cellStyle name="Output 2 4 3" xfId="9819"/>
    <cellStyle name="Output 2 4 3 2" xfId="14224"/>
    <cellStyle name="Output 2 4 3 2 2" xfId="25996"/>
    <cellStyle name="Output 2 4 3 2 2 2" xfId="45822"/>
    <cellStyle name="Output 2 4 3 2 3" xfId="36274"/>
    <cellStyle name="Output 2 4 3 3" xfId="15184"/>
    <cellStyle name="Output 2 4 3 3 2" xfId="26954"/>
    <cellStyle name="Output 2 4 3 3 2 2" xfId="46780"/>
    <cellStyle name="Output 2 4 3 3 3" xfId="37234"/>
    <cellStyle name="Output 2 4 3 4" xfId="16136"/>
    <cellStyle name="Output 2 4 3 4 2" xfId="27882"/>
    <cellStyle name="Output 2 4 3 4 2 2" xfId="47708"/>
    <cellStyle name="Output 2 4 3 4 3" xfId="38186"/>
    <cellStyle name="Output 2 4 3 5" xfId="17010"/>
    <cellStyle name="Output 2 4 3 5 2" xfId="28756"/>
    <cellStyle name="Output 2 4 3 5 2 2" xfId="48582"/>
    <cellStyle name="Output 2 4 3 5 3" xfId="39060"/>
    <cellStyle name="Output 2 4 3 6" xfId="17875"/>
    <cellStyle name="Output 2 4 3 6 2" xfId="29595"/>
    <cellStyle name="Output 2 4 3 6 2 2" xfId="49421"/>
    <cellStyle name="Output 2 4 3 6 3" xfId="39925"/>
    <cellStyle name="Output 2 4 3 7" xfId="18651"/>
    <cellStyle name="Output 2 4 3 7 2" xfId="30371"/>
    <cellStyle name="Output 2 4 3 7 2 2" xfId="50197"/>
    <cellStyle name="Output 2 4 3 7 3" xfId="40701"/>
    <cellStyle name="Output 2 4 3 8" xfId="19408"/>
    <cellStyle name="Output 2 4 3 8 2" xfId="41458"/>
    <cellStyle name="Output 2 4 3 9" xfId="31883"/>
    <cellStyle name="Output 2 4 4" xfId="12587"/>
    <cellStyle name="Output 2 4 4 2" xfId="24401"/>
    <cellStyle name="Output 2 4 4 2 2" xfId="44228"/>
    <cellStyle name="Output 2 4 4 3" xfId="34638"/>
    <cellStyle name="Output 2 4 5" xfId="10609"/>
    <cellStyle name="Output 2 4 5 2" xfId="22480"/>
    <cellStyle name="Output 2 4 5 2 2" xfId="42311"/>
    <cellStyle name="Output 2 4 5 3" xfId="32664"/>
    <cellStyle name="Output 2 4 6" xfId="11866"/>
    <cellStyle name="Output 2 4 6 2" xfId="23704"/>
    <cellStyle name="Output 2 4 6 2 2" xfId="43532"/>
    <cellStyle name="Output 2 4 6 3" xfId="33918"/>
    <cellStyle name="Output 2 4 7" xfId="11238"/>
    <cellStyle name="Output 2 4 7 2" xfId="23106"/>
    <cellStyle name="Output 2 4 7 2 2" xfId="42936"/>
    <cellStyle name="Output 2 4 7 3" xfId="33292"/>
    <cellStyle name="Output 2 4 8" xfId="12716"/>
    <cellStyle name="Output 2 4 8 2" xfId="24525"/>
    <cellStyle name="Output 2 4 8 2 2" xfId="44352"/>
    <cellStyle name="Output 2 4 8 3" xfId="34767"/>
    <cellStyle name="Output 2 4 9" xfId="10497"/>
    <cellStyle name="Output 2 4 9 2" xfId="22371"/>
    <cellStyle name="Output 2 4 9 2 2" xfId="42202"/>
    <cellStyle name="Output 2 4 9 3" xfId="32552"/>
    <cellStyle name="Output 2 5" xfId="8157"/>
    <cellStyle name="Output 2 5 2" xfId="13128"/>
    <cellStyle name="Output 2 5 2 2" xfId="24921"/>
    <cellStyle name="Output 2 5 2 2 2" xfId="44747"/>
    <cellStyle name="Output 2 5 2 3" xfId="35178"/>
    <cellStyle name="Output 2 5 3" xfId="10181"/>
    <cellStyle name="Output 2 5 3 2" xfId="22055"/>
    <cellStyle name="Output 2 5 3 2 2" xfId="41887"/>
    <cellStyle name="Output 2 5 3 3" xfId="32237"/>
    <cellStyle name="Output 2 5 4" xfId="11959"/>
    <cellStyle name="Output 2 5 4 2" xfId="23787"/>
    <cellStyle name="Output 2 5 4 2 2" xfId="43615"/>
    <cellStyle name="Output 2 5 4 3" xfId="34011"/>
    <cellStyle name="Output 2 5 5" xfId="11163"/>
    <cellStyle name="Output 2 5 5 2" xfId="23031"/>
    <cellStyle name="Output 2 5 5 2 2" xfId="42861"/>
    <cellStyle name="Output 2 5 5 3" xfId="33217"/>
    <cellStyle name="Output 2 5 6" xfId="13552"/>
    <cellStyle name="Output 2 5 6 2" xfId="25334"/>
    <cellStyle name="Output 2 5 6 2 2" xfId="45160"/>
    <cellStyle name="Output 2 5 6 3" xfId="35602"/>
    <cellStyle name="Output 2 5 7" xfId="14561"/>
    <cellStyle name="Output 2 5 7 2" xfId="26332"/>
    <cellStyle name="Output 2 5 7 2 2" xfId="46158"/>
    <cellStyle name="Output 2 5 7 3" xfId="36611"/>
    <cellStyle name="Output 2 5 8" xfId="15519"/>
    <cellStyle name="Output 2 5 8 2" xfId="37569"/>
    <cellStyle name="Output 2 5 9" xfId="31215"/>
    <cellStyle name="Output 2 6" xfId="9591"/>
    <cellStyle name="Output 2 6 2" xfId="13996"/>
    <cellStyle name="Output 2 6 2 2" xfId="25768"/>
    <cellStyle name="Output 2 6 2 2 2" xfId="45594"/>
    <cellStyle name="Output 2 6 2 3" xfId="36046"/>
    <cellStyle name="Output 2 6 3" xfId="14956"/>
    <cellStyle name="Output 2 6 3 2" xfId="26726"/>
    <cellStyle name="Output 2 6 3 2 2" xfId="46552"/>
    <cellStyle name="Output 2 6 3 3" xfId="37006"/>
    <cellStyle name="Output 2 6 4" xfId="15908"/>
    <cellStyle name="Output 2 6 4 2" xfId="27654"/>
    <cellStyle name="Output 2 6 4 2 2" xfId="47480"/>
    <cellStyle name="Output 2 6 4 3" xfId="37958"/>
    <cellStyle name="Output 2 6 5" xfId="16782"/>
    <cellStyle name="Output 2 6 5 2" xfId="28528"/>
    <cellStyle name="Output 2 6 5 2 2" xfId="48354"/>
    <cellStyle name="Output 2 6 5 3" xfId="38832"/>
    <cellStyle name="Output 2 6 6" xfId="17647"/>
    <cellStyle name="Output 2 6 6 2" xfId="29367"/>
    <cellStyle name="Output 2 6 6 2 2" xfId="49193"/>
    <cellStyle name="Output 2 6 6 3" xfId="39697"/>
    <cellStyle name="Output 2 6 7" xfId="18423"/>
    <cellStyle name="Output 2 6 7 2" xfId="30143"/>
    <cellStyle name="Output 2 6 7 2 2" xfId="49969"/>
    <cellStyle name="Output 2 6 7 3" xfId="40473"/>
    <cellStyle name="Output 2 6 8" xfId="19180"/>
    <cellStyle name="Output 2 6 8 2" xfId="41230"/>
    <cellStyle name="Output 2 6 9" xfId="31655"/>
    <cellStyle name="Output 2 7" xfId="12033"/>
    <cellStyle name="Output 2 7 2" xfId="23860"/>
    <cellStyle name="Output 2 7 2 2" xfId="43688"/>
    <cellStyle name="Output 2 7 3" xfId="34085"/>
    <cellStyle name="Output 2 8" xfId="11098"/>
    <cellStyle name="Output 2 8 2" xfId="22966"/>
    <cellStyle name="Output 2 8 2 2" xfId="42796"/>
    <cellStyle name="Output 2 8 3" xfId="33152"/>
    <cellStyle name="Output 2 9" xfId="11652"/>
    <cellStyle name="Output 2 9 2" xfId="23509"/>
    <cellStyle name="Output 2 9 2 2" xfId="43338"/>
    <cellStyle name="Output 2 9 3" xfId="33705"/>
    <cellStyle name="Output 3" xfId="6383"/>
    <cellStyle name="Output 3 10" xfId="12201"/>
    <cellStyle name="Output 3 10 2" xfId="24025"/>
    <cellStyle name="Output 3 10 2 2" xfId="43852"/>
    <cellStyle name="Output 3 10 3" xfId="34252"/>
    <cellStyle name="Output 3 11" xfId="10953"/>
    <cellStyle name="Output 3 11 2" xfId="22823"/>
    <cellStyle name="Output 3 11 2 2" xfId="42654"/>
    <cellStyle name="Output 3 11 3" xfId="33008"/>
    <cellStyle name="Output 3 12" xfId="11783"/>
    <cellStyle name="Output 3 12 2" xfId="23630"/>
    <cellStyle name="Output 3 12 2 2" xfId="43458"/>
    <cellStyle name="Output 3 12 3" xfId="33835"/>
    <cellStyle name="Output 3 13" xfId="30676"/>
    <cellStyle name="Output 3 2" xfId="7049"/>
    <cellStyle name="Output 3 2 10" xfId="11288"/>
    <cellStyle name="Output 3 2 10 2" xfId="23156"/>
    <cellStyle name="Output 3 2 10 2 2" xfId="42986"/>
    <cellStyle name="Output 3 2 10 3" xfId="33342"/>
    <cellStyle name="Output 3 2 11" xfId="12122"/>
    <cellStyle name="Output 3 2 11 2" xfId="23947"/>
    <cellStyle name="Output 3 2 11 2 2" xfId="43774"/>
    <cellStyle name="Output 3 2 11 3" xfId="34173"/>
    <cellStyle name="Output 3 2 12" xfId="30801"/>
    <cellStyle name="Output 3 2 2" xfId="7837"/>
    <cellStyle name="Output 3 2 2 10" xfId="16624"/>
    <cellStyle name="Output 3 2 2 10 2" xfId="28370"/>
    <cellStyle name="Output 3 2 2 10 2 2" xfId="48196"/>
    <cellStyle name="Output 3 2 2 10 3" xfId="38674"/>
    <cellStyle name="Output 3 2 2 11" xfId="31049"/>
    <cellStyle name="Output 3 2 2 2" xfId="9480"/>
    <cellStyle name="Output 3 2 2 2 2" xfId="13915"/>
    <cellStyle name="Output 3 2 2 2 2 2" xfId="25688"/>
    <cellStyle name="Output 3 2 2 2 2 2 2" xfId="45514"/>
    <cellStyle name="Output 3 2 2 2 2 3" xfId="35965"/>
    <cellStyle name="Output 3 2 2 2 3" xfId="14877"/>
    <cellStyle name="Output 3 2 2 2 3 2" xfId="26647"/>
    <cellStyle name="Output 3 2 2 2 3 2 2" xfId="46473"/>
    <cellStyle name="Output 3 2 2 2 3 3" xfId="36927"/>
    <cellStyle name="Output 3 2 2 2 4" xfId="15829"/>
    <cellStyle name="Output 3 2 2 2 4 2" xfId="27577"/>
    <cellStyle name="Output 3 2 2 2 4 2 2" xfId="47403"/>
    <cellStyle name="Output 3 2 2 2 4 3" xfId="37879"/>
    <cellStyle name="Output 3 2 2 2 5" xfId="16709"/>
    <cellStyle name="Output 3 2 2 2 5 2" xfId="28455"/>
    <cellStyle name="Output 3 2 2 2 5 2 2" xfId="48281"/>
    <cellStyle name="Output 3 2 2 2 5 3" xfId="38759"/>
    <cellStyle name="Output 3 2 2 2 6" xfId="17575"/>
    <cellStyle name="Output 3 2 2 2 6 2" xfId="29295"/>
    <cellStyle name="Output 3 2 2 2 6 2 2" xfId="49121"/>
    <cellStyle name="Output 3 2 2 2 6 3" xfId="39625"/>
    <cellStyle name="Output 3 2 2 2 7" xfId="18351"/>
    <cellStyle name="Output 3 2 2 2 7 2" xfId="30071"/>
    <cellStyle name="Output 3 2 2 2 7 2 2" xfId="49897"/>
    <cellStyle name="Output 3 2 2 2 7 3" xfId="40401"/>
    <cellStyle name="Output 3 2 2 2 8" xfId="19108"/>
    <cellStyle name="Output 3 2 2 2 8 2" xfId="41158"/>
    <cellStyle name="Output 3 2 2 2 9" xfId="31583"/>
    <cellStyle name="Output 3 2 2 3" xfId="9934"/>
    <cellStyle name="Output 3 2 2 3 2" xfId="14339"/>
    <cellStyle name="Output 3 2 2 3 2 2" xfId="26111"/>
    <cellStyle name="Output 3 2 2 3 2 2 2" xfId="45937"/>
    <cellStyle name="Output 3 2 2 3 2 3" xfId="36389"/>
    <cellStyle name="Output 3 2 2 3 3" xfId="15299"/>
    <cellStyle name="Output 3 2 2 3 3 2" xfId="27069"/>
    <cellStyle name="Output 3 2 2 3 3 2 2" xfId="46895"/>
    <cellStyle name="Output 3 2 2 3 3 3" xfId="37349"/>
    <cellStyle name="Output 3 2 2 3 4" xfId="16251"/>
    <cellStyle name="Output 3 2 2 3 4 2" xfId="27997"/>
    <cellStyle name="Output 3 2 2 3 4 2 2" xfId="47823"/>
    <cellStyle name="Output 3 2 2 3 4 3" xfId="38301"/>
    <cellStyle name="Output 3 2 2 3 5" xfId="17125"/>
    <cellStyle name="Output 3 2 2 3 5 2" xfId="28871"/>
    <cellStyle name="Output 3 2 2 3 5 2 2" xfId="48697"/>
    <cellStyle name="Output 3 2 2 3 5 3" xfId="39175"/>
    <cellStyle name="Output 3 2 2 3 6" xfId="17990"/>
    <cellStyle name="Output 3 2 2 3 6 2" xfId="29710"/>
    <cellStyle name="Output 3 2 2 3 6 2 2" xfId="49536"/>
    <cellStyle name="Output 3 2 2 3 6 3" xfId="40040"/>
    <cellStyle name="Output 3 2 2 3 7" xfId="18766"/>
    <cellStyle name="Output 3 2 2 3 7 2" xfId="30486"/>
    <cellStyle name="Output 3 2 2 3 7 2 2" xfId="50312"/>
    <cellStyle name="Output 3 2 2 3 7 3" xfId="40816"/>
    <cellStyle name="Output 3 2 2 3 8" xfId="19523"/>
    <cellStyle name="Output 3 2 2 3 8 2" xfId="41573"/>
    <cellStyle name="Output 3 2 2 3 9" xfId="31998"/>
    <cellStyle name="Output 3 2 2 4" xfId="12899"/>
    <cellStyle name="Output 3 2 2 4 2" xfId="24697"/>
    <cellStyle name="Output 3 2 2 4 2 2" xfId="44524"/>
    <cellStyle name="Output 3 2 2 4 3" xfId="34950"/>
    <cellStyle name="Output 3 2 2 5" xfId="12486"/>
    <cellStyle name="Output 3 2 2 5 2" xfId="24301"/>
    <cellStyle name="Output 3 2 2 5 2 2" xfId="44128"/>
    <cellStyle name="Output 3 2 2 5 3" xfId="34537"/>
    <cellStyle name="Output 3 2 2 6" xfId="10702"/>
    <cellStyle name="Output 3 2 2 6 2" xfId="22573"/>
    <cellStyle name="Output 3 2 2 6 2 2" xfId="42404"/>
    <cellStyle name="Output 3 2 2 6 3" xfId="32757"/>
    <cellStyle name="Output 3 2 2 7" xfId="13794"/>
    <cellStyle name="Output 3 2 2 7 2" xfId="25569"/>
    <cellStyle name="Output 3 2 2 7 2 2" xfId="45395"/>
    <cellStyle name="Output 3 2 2 7 3" xfId="35844"/>
    <cellStyle name="Output 3 2 2 8" xfId="14772"/>
    <cellStyle name="Output 3 2 2 8 2" xfId="26542"/>
    <cellStyle name="Output 3 2 2 8 2 2" xfId="46368"/>
    <cellStyle name="Output 3 2 2 8 3" xfId="36822"/>
    <cellStyle name="Output 3 2 2 9" xfId="15725"/>
    <cellStyle name="Output 3 2 2 9 2" xfId="27479"/>
    <cellStyle name="Output 3 2 2 9 2 2" xfId="47305"/>
    <cellStyle name="Output 3 2 2 9 3" xfId="37775"/>
    <cellStyle name="Output 3 2 3" xfId="8694"/>
    <cellStyle name="Output 3 2 3 2" xfId="13436"/>
    <cellStyle name="Output 3 2 3 2 2" xfId="25221"/>
    <cellStyle name="Output 3 2 3 2 2 2" xfId="45047"/>
    <cellStyle name="Output 3 2 3 2 3" xfId="35486"/>
    <cellStyle name="Output 3 2 3 3" xfId="14456"/>
    <cellStyle name="Output 3 2 3 3 2" xfId="26228"/>
    <cellStyle name="Output 3 2 3 3 2 2" xfId="46054"/>
    <cellStyle name="Output 3 2 3 3 3" xfId="36506"/>
    <cellStyle name="Output 3 2 3 4" xfId="15416"/>
    <cellStyle name="Output 3 2 3 4 2" xfId="27184"/>
    <cellStyle name="Output 3 2 3 4 2 2" xfId="47010"/>
    <cellStyle name="Output 3 2 3 4 3" xfId="37466"/>
    <cellStyle name="Output 3 2 3 5" xfId="16365"/>
    <cellStyle name="Output 3 2 3 5 2" xfId="28111"/>
    <cellStyle name="Output 3 2 3 5 2 2" xfId="47937"/>
    <cellStyle name="Output 3 2 3 5 3" xfId="38415"/>
    <cellStyle name="Output 3 2 3 6" xfId="17238"/>
    <cellStyle name="Output 3 2 3 6 2" xfId="28984"/>
    <cellStyle name="Output 3 2 3 6 2 2" xfId="48810"/>
    <cellStyle name="Output 3 2 3 6 3" xfId="39288"/>
    <cellStyle name="Output 3 2 3 7" xfId="18103"/>
    <cellStyle name="Output 3 2 3 7 2" xfId="29823"/>
    <cellStyle name="Output 3 2 3 7 2 2" xfId="49649"/>
    <cellStyle name="Output 3 2 3 7 3" xfId="40153"/>
    <cellStyle name="Output 3 2 3 8" xfId="18879"/>
    <cellStyle name="Output 3 2 3 8 2" xfId="40929"/>
    <cellStyle name="Output 3 2 3 9" xfId="31335"/>
    <cellStyle name="Output 3 2 4" xfId="9705"/>
    <cellStyle name="Output 3 2 4 2" xfId="14110"/>
    <cellStyle name="Output 3 2 4 2 2" xfId="25882"/>
    <cellStyle name="Output 3 2 4 2 2 2" xfId="45708"/>
    <cellStyle name="Output 3 2 4 2 3" xfId="36160"/>
    <cellStyle name="Output 3 2 4 3" xfId="15070"/>
    <cellStyle name="Output 3 2 4 3 2" xfId="26840"/>
    <cellStyle name="Output 3 2 4 3 2 2" xfId="46666"/>
    <cellStyle name="Output 3 2 4 3 3" xfId="37120"/>
    <cellStyle name="Output 3 2 4 4" xfId="16022"/>
    <cellStyle name="Output 3 2 4 4 2" xfId="27768"/>
    <cellStyle name="Output 3 2 4 4 2 2" xfId="47594"/>
    <cellStyle name="Output 3 2 4 4 3" xfId="38072"/>
    <cellStyle name="Output 3 2 4 5" xfId="16896"/>
    <cellStyle name="Output 3 2 4 5 2" xfId="28642"/>
    <cellStyle name="Output 3 2 4 5 2 2" xfId="48468"/>
    <cellStyle name="Output 3 2 4 5 3" xfId="38946"/>
    <cellStyle name="Output 3 2 4 6" xfId="17761"/>
    <cellStyle name="Output 3 2 4 6 2" xfId="29481"/>
    <cellStyle name="Output 3 2 4 6 2 2" xfId="49307"/>
    <cellStyle name="Output 3 2 4 6 3" xfId="39811"/>
    <cellStyle name="Output 3 2 4 7" xfId="18537"/>
    <cellStyle name="Output 3 2 4 7 2" xfId="30257"/>
    <cellStyle name="Output 3 2 4 7 2 2" xfId="50083"/>
    <cellStyle name="Output 3 2 4 7 3" xfId="40587"/>
    <cellStyle name="Output 3 2 4 8" xfId="19294"/>
    <cellStyle name="Output 3 2 4 8 2" xfId="41344"/>
    <cellStyle name="Output 3 2 4 9" xfId="31769"/>
    <cellStyle name="Output 3 2 5" xfId="12407"/>
    <cellStyle name="Output 3 2 5 2" xfId="24223"/>
    <cellStyle name="Output 3 2 5 2 2" xfId="44050"/>
    <cellStyle name="Output 3 2 5 3" xfId="34458"/>
    <cellStyle name="Output 3 2 6" xfId="10776"/>
    <cellStyle name="Output 3 2 6 2" xfId="22647"/>
    <cellStyle name="Output 3 2 6 2 2" xfId="42478"/>
    <cellStyle name="Output 3 2 6 3" xfId="32831"/>
    <cellStyle name="Output 3 2 7" xfId="12243"/>
    <cellStyle name="Output 3 2 7 2" xfId="24063"/>
    <cellStyle name="Output 3 2 7 2 2" xfId="43890"/>
    <cellStyle name="Output 3 2 7 3" xfId="34294"/>
    <cellStyle name="Output 3 2 8" xfId="10925"/>
    <cellStyle name="Output 3 2 8 2" xfId="22796"/>
    <cellStyle name="Output 3 2 8 2 2" xfId="42627"/>
    <cellStyle name="Output 3 2 8 3" xfId="32980"/>
    <cellStyle name="Output 3 2 9" xfId="11807"/>
    <cellStyle name="Output 3 2 9 2" xfId="23650"/>
    <cellStyle name="Output 3 2 9 2 2" xfId="43478"/>
    <cellStyle name="Output 3 2 9 3" xfId="33859"/>
    <cellStyle name="Output 3 3" xfId="7314"/>
    <cellStyle name="Output 3 3 10" xfId="15686"/>
    <cellStyle name="Output 3 3 10 2" xfId="27445"/>
    <cellStyle name="Output 3 3 10 2 2" xfId="47271"/>
    <cellStyle name="Output 3 3 10 3" xfId="37736"/>
    <cellStyle name="Output 3 3 11" xfId="30929"/>
    <cellStyle name="Output 3 3 2" xfId="8957"/>
    <cellStyle name="Output 3 3 2 2" xfId="13618"/>
    <cellStyle name="Output 3 3 2 2 2" xfId="25400"/>
    <cellStyle name="Output 3 3 2 2 2 2" xfId="45226"/>
    <cellStyle name="Output 3 3 2 2 3" xfId="35668"/>
    <cellStyle name="Output 3 3 2 3" xfId="14624"/>
    <cellStyle name="Output 3 3 2 3 2" xfId="26395"/>
    <cellStyle name="Output 3 3 2 3 2 2" xfId="46221"/>
    <cellStyle name="Output 3 3 2 3 3" xfId="36674"/>
    <cellStyle name="Output 3 3 2 4" xfId="15582"/>
    <cellStyle name="Output 3 3 2 4 2" xfId="27343"/>
    <cellStyle name="Output 3 3 2 4 2 2" xfId="47169"/>
    <cellStyle name="Output 3 3 2 4 3" xfId="37632"/>
    <cellStyle name="Output 3 3 2 5" xfId="16509"/>
    <cellStyle name="Output 3 3 2 5 2" xfId="28255"/>
    <cellStyle name="Output 3 3 2 5 2 2" xfId="48081"/>
    <cellStyle name="Output 3 3 2 5 3" xfId="38559"/>
    <cellStyle name="Output 3 3 2 6" xfId="17380"/>
    <cellStyle name="Output 3 3 2 6 2" xfId="29123"/>
    <cellStyle name="Output 3 3 2 6 2 2" xfId="48949"/>
    <cellStyle name="Output 3 3 2 6 3" xfId="39430"/>
    <cellStyle name="Output 3 3 2 7" xfId="18227"/>
    <cellStyle name="Output 3 3 2 7 2" xfId="29947"/>
    <cellStyle name="Output 3 3 2 7 2 2" xfId="49773"/>
    <cellStyle name="Output 3 3 2 7 3" xfId="40277"/>
    <cellStyle name="Output 3 3 2 8" xfId="18994"/>
    <cellStyle name="Output 3 3 2 8 2" xfId="41044"/>
    <cellStyle name="Output 3 3 2 9" xfId="31463"/>
    <cellStyle name="Output 3 3 3" xfId="9820"/>
    <cellStyle name="Output 3 3 3 2" xfId="14225"/>
    <cellStyle name="Output 3 3 3 2 2" xfId="25997"/>
    <cellStyle name="Output 3 3 3 2 2 2" xfId="45823"/>
    <cellStyle name="Output 3 3 3 2 3" xfId="36275"/>
    <cellStyle name="Output 3 3 3 3" xfId="15185"/>
    <cellStyle name="Output 3 3 3 3 2" xfId="26955"/>
    <cellStyle name="Output 3 3 3 3 2 2" xfId="46781"/>
    <cellStyle name="Output 3 3 3 3 3" xfId="37235"/>
    <cellStyle name="Output 3 3 3 4" xfId="16137"/>
    <cellStyle name="Output 3 3 3 4 2" xfId="27883"/>
    <cellStyle name="Output 3 3 3 4 2 2" xfId="47709"/>
    <cellStyle name="Output 3 3 3 4 3" xfId="38187"/>
    <cellStyle name="Output 3 3 3 5" xfId="17011"/>
    <cellStyle name="Output 3 3 3 5 2" xfId="28757"/>
    <cellStyle name="Output 3 3 3 5 2 2" xfId="48583"/>
    <cellStyle name="Output 3 3 3 5 3" xfId="39061"/>
    <cellStyle name="Output 3 3 3 6" xfId="17876"/>
    <cellStyle name="Output 3 3 3 6 2" xfId="29596"/>
    <cellStyle name="Output 3 3 3 6 2 2" xfId="49422"/>
    <cellStyle name="Output 3 3 3 6 3" xfId="39926"/>
    <cellStyle name="Output 3 3 3 7" xfId="18652"/>
    <cellStyle name="Output 3 3 3 7 2" xfId="30372"/>
    <cellStyle name="Output 3 3 3 7 2 2" xfId="50198"/>
    <cellStyle name="Output 3 3 3 7 3" xfId="40702"/>
    <cellStyle name="Output 3 3 3 8" xfId="19409"/>
    <cellStyle name="Output 3 3 3 8 2" xfId="41459"/>
    <cellStyle name="Output 3 3 3 9" xfId="31884"/>
    <cellStyle name="Output 3 3 4" xfId="12588"/>
    <cellStyle name="Output 3 3 4 2" xfId="24402"/>
    <cellStyle name="Output 3 3 4 2 2" xfId="44229"/>
    <cellStyle name="Output 3 3 4 3" xfId="34639"/>
    <cellStyle name="Output 3 3 5" xfId="10608"/>
    <cellStyle name="Output 3 3 5 2" xfId="22479"/>
    <cellStyle name="Output 3 3 5 2 2" xfId="42310"/>
    <cellStyle name="Output 3 3 5 3" xfId="32663"/>
    <cellStyle name="Output 3 3 6" xfId="11867"/>
    <cellStyle name="Output 3 3 6 2" xfId="23705"/>
    <cellStyle name="Output 3 3 6 2 2" xfId="43533"/>
    <cellStyle name="Output 3 3 6 3" xfId="33919"/>
    <cellStyle name="Output 3 3 7" xfId="11237"/>
    <cellStyle name="Output 3 3 7 2" xfId="23105"/>
    <cellStyle name="Output 3 3 7 2 2" xfId="42935"/>
    <cellStyle name="Output 3 3 7 3" xfId="33291"/>
    <cellStyle name="Output 3 3 8" xfId="13741"/>
    <cellStyle name="Output 3 3 8 2" xfId="25518"/>
    <cellStyle name="Output 3 3 8 2 2" xfId="45344"/>
    <cellStyle name="Output 3 3 8 3" xfId="35791"/>
    <cellStyle name="Output 3 3 9" xfId="14729"/>
    <cellStyle name="Output 3 3 9 2" xfId="26499"/>
    <cellStyle name="Output 3 3 9 2 2" xfId="46325"/>
    <cellStyle name="Output 3 3 9 3" xfId="36779"/>
    <cellStyle name="Output 3 4" xfId="8158"/>
    <cellStyle name="Output 3 4 2" xfId="13129"/>
    <cellStyle name="Output 3 4 2 2" xfId="24922"/>
    <cellStyle name="Output 3 4 2 2 2" xfId="44748"/>
    <cellStyle name="Output 3 4 2 3" xfId="35179"/>
    <cellStyle name="Output 3 4 3" xfId="10180"/>
    <cellStyle name="Output 3 4 3 2" xfId="22054"/>
    <cellStyle name="Output 3 4 3 2 2" xfId="41886"/>
    <cellStyle name="Output 3 4 3 3" xfId="32236"/>
    <cellStyle name="Output 3 4 4" xfId="11960"/>
    <cellStyle name="Output 3 4 4 2" xfId="23788"/>
    <cellStyle name="Output 3 4 4 2 2" xfId="43616"/>
    <cellStyle name="Output 3 4 4 3" xfId="34012"/>
    <cellStyle name="Output 3 4 5" xfId="11162"/>
    <cellStyle name="Output 3 4 5 2" xfId="23030"/>
    <cellStyle name="Output 3 4 5 2 2" xfId="42860"/>
    <cellStyle name="Output 3 4 5 3" xfId="33216"/>
    <cellStyle name="Output 3 4 6" xfId="13039"/>
    <cellStyle name="Output 3 4 6 2" xfId="24832"/>
    <cellStyle name="Output 3 4 6 2 2" xfId="44658"/>
    <cellStyle name="Output 3 4 6 3" xfId="35089"/>
    <cellStyle name="Output 3 4 7" xfId="10259"/>
    <cellStyle name="Output 3 4 7 2" xfId="22133"/>
    <cellStyle name="Output 3 4 7 2 2" xfId="41965"/>
    <cellStyle name="Output 3 4 7 3" xfId="32315"/>
    <cellStyle name="Output 3 4 8" xfId="12835"/>
    <cellStyle name="Output 3 4 8 2" xfId="34886"/>
    <cellStyle name="Output 3 4 9" xfId="31216"/>
    <cellStyle name="Output 3 5" xfId="9592"/>
    <cellStyle name="Output 3 5 2" xfId="13997"/>
    <cellStyle name="Output 3 5 2 2" xfId="25769"/>
    <cellStyle name="Output 3 5 2 2 2" xfId="45595"/>
    <cellStyle name="Output 3 5 2 3" xfId="36047"/>
    <cellStyle name="Output 3 5 3" xfId="14957"/>
    <cellStyle name="Output 3 5 3 2" xfId="26727"/>
    <cellStyle name="Output 3 5 3 2 2" xfId="46553"/>
    <cellStyle name="Output 3 5 3 3" xfId="37007"/>
    <cellStyle name="Output 3 5 4" xfId="15909"/>
    <cellStyle name="Output 3 5 4 2" xfId="27655"/>
    <cellStyle name="Output 3 5 4 2 2" xfId="47481"/>
    <cellStyle name="Output 3 5 4 3" xfId="37959"/>
    <cellStyle name="Output 3 5 5" xfId="16783"/>
    <cellStyle name="Output 3 5 5 2" xfId="28529"/>
    <cellStyle name="Output 3 5 5 2 2" xfId="48355"/>
    <cellStyle name="Output 3 5 5 3" xfId="38833"/>
    <cellStyle name="Output 3 5 6" xfId="17648"/>
    <cellStyle name="Output 3 5 6 2" xfId="29368"/>
    <cellStyle name="Output 3 5 6 2 2" xfId="49194"/>
    <cellStyle name="Output 3 5 6 3" xfId="39698"/>
    <cellStyle name="Output 3 5 7" xfId="18424"/>
    <cellStyle name="Output 3 5 7 2" xfId="30144"/>
    <cellStyle name="Output 3 5 7 2 2" xfId="49970"/>
    <cellStyle name="Output 3 5 7 3" xfId="40474"/>
    <cellStyle name="Output 3 5 8" xfId="19181"/>
    <cellStyle name="Output 3 5 8 2" xfId="41231"/>
    <cellStyle name="Output 3 5 9" xfId="31656"/>
    <cellStyle name="Output 3 6" xfId="12035"/>
    <cellStyle name="Output 3 6 2" xfId="23862"/>
    <cellStyle name="Output 3 6 2 2" xfId="43690"/>
    <cellStyle name="Output 3 6 3" xfId="34087"/>
    <cellStyle name="Output 3 7" xfId="11096"/>
    <cellStyle name="Output 3 7 2" xfId="22964"/>
    <cellStyle name="Output 3 7 2 2" xfId="42794"/>
    <cellStyle name="Output 3 7 3" xfId="33150"/>
    <cellStyle name="Output 3 8" xfId="11654"/>
    <cellStyle name="Output 3 8 2" xfId="23511"/>
    <cellStyle name="Output 3 8 2 2" xfId="43340"/>
    <cellStyle name="Output 3 8 3" xfId="33707"/>
    <cellStyle name="Output 3 9" xfId="11395"/>
    <cellStyle name="Output 3 9 2" xfId="23256"/>
    <cellStyle name="Output 3 9 2 2" xfId="43085"/>
    <cellStyle name="Output 3 9 3" xfId="33448"/>
    <cellStyle name="Output 4" xfId="6384"/>
    <cellStyle name="Output 4 10" xfId="12689"/>
    <cellStyle name="Output 4 10 2" xfId="24502"/>
    <cellStyle name="Output 4 10 2 2" xfId="44329"/>
    <cellStyle name="Output 4 10 3" xfId="34740"/>
    <cellStyle name="Output 4 11" xfId="10512"/>
    <cellStyle name="Output 4 11 2" xfId="22383"/>
    <cellStyle name="Output 4 11 2 2" xfId="42214"/>
    <cellStyle name="Output 4 11 3" xfId="32567"/>
    <cellStyle name="Output 4 12" xfId="13823"/>
    <cellStyle name="Output 4 12 2" xfId="25598"/>
    <cellStyle name="Output 4 12 2 2" xfId="45424"/>
    <cellStyle name="Output 4 12 3" xfId="35873"/>
    <cellStyle name="Output 4 13" xfId="30677"/>
    <cellStyle name="Output 4 2" xfId="7050"/>
    <cellStyle name="Output 4 2 10" xfId="11287"/>
    <cellStyle name="Output 4 2 10 2" xfId="23155"/>
    <cellStyle name="Output 4 2 10 2 2" xfId="42985"/>
    <cellStyle name="Output 4 2 10 3" xfId="33341"/>
    <cellStyle name="Output 4 2 11" xfId="12710"/>
    <cellStyle name="Output 4 2 11 2" xfId="24521"/>
    <cellStyle name="Output 4 2 11 2 2" xfId="44348"/>
    <cellStyle name="Output 4 2 11 3" xfId="34761"/>
    <cellStyle name="Output 4 2 12" xfId="30802"/>
    <cellStyle name="Output 4 2 2" xfId="7838"/>
    <cellStyle name="Output 4 2 2 10" xfId="17342"/>
    <cellStyle name="Output 4 2 2 10 2" xfId="29088"/>
    <cellStyle name="Output 4 2 2 10 2 2" xfId="48914"/>
    <cellStyle name="Output 4 2 2 10 3" xfId="39392"/>
    <cellStyle name="Output 4 2 2 11" xfId="31050"/>
    <cellStyle name="Output 4 2 2 2" xfId="9481"/>
    <cellStyle name="Output 4 2 2 2 2" xfId="13916"/>
    <cellStyle name="Output 4 2 2 2 2 2" xfId="25689"/>
    <cellStyle name="Output 4 2 2 2 2 2 2" xfId="45515"/>
    <cellStyle name="Output 4 2 2 2 2 3" xfId="35966"/>
    <cellStyle name="Output 4 2 2 2 3" xfId="14878"/>
    <cellStyle name="Output 4 2 2 2 3 2" xfId="26648"/>
    <cellStyle name="Output 4 2 2 2 3 2 2" xfId="46474"/>
    <cellStyle name="Output 4 2 2 2 3 3" xfId="36928"/>
    <cellStyle name="Output 4 2 2 2 4" xfId="15830"/>
    <cellStyle name="Output 4 2 2 2 4 2" xfId="27578"/>
    <cellStyle name="Output 4 2 2 2 4 2 2" xfId="47404"/>
    <cellStyle name="Output 4 2 2 2 4 3" xfId="37880"/>
    <cellStyle name="Output 4 2 2 2 5" xfId="16710"/>
    <cellStyle name="Output 4 2 2 2 5 2" xfId="28456"/>
    <cellStyle name="Output 4 2 2 2 5 2 2" xfId="48282"/>
    <cellStyle name="Output 4 2 2 2 5 3" xfId="38760"/>
    <cellStyle name="Output 4 2 2 2 6" xfId="17576"/>
    <cellStyle name="Output 4 2 2 2 6 2" xfId="29296"/>
    <cellStyle name="Output 4 2 2 2 6 2 2" xfId="49122"/>
    <cellStyle name="Output 4 2 2 2 6 3" xfId="39626"/>
    <cellStyle name="Output 4 2 2 2 7" xfId="18352"/>
    <cellStyle name="Output 4 2 2 2 7 2" xfId="30072"/>
    <cellStyle name="Output 4 2 2 2 7 2 2" xfId="49898"/>
    <cellStyle name="Output 4 2 2 2 7 3" xfId="40402"/>
    <cellStyle name="Output 4 2 2 2 8" xfId="19109"/>
    <cellStyle name="Output 4 2 2 2 8 2" xfId="41159"/>
    <cellStyle name="Output 4 2 2 2 9" xfId="31584"/>
    <cellStyle name="Output 4 2 2 3" xfId="9935"/>
    <cellStyle name="Output 4 2 2 3 2" xfId="14340"/>
    <cellStyle name="Output 4 2 2 3 2 2" xfId="26112"/>
    <cellStyle name="Output 4 2 2 3 2 2 2" xfId="45938"/>
    <cellStyle name="Output 4 2 2 3 2 3" xfId="36390"/>
    <cellStyle name="Output 4 2 2 3 3" xfId="15300"/>
    <cellStyle name="Output 4 2 2 3 3 2" xfId="27070"/>
    <cellStyle name="Output 4 2 2 3 3 2 2" xfId="46896"/>
    <cellStyle name="Output 4 2 2 3 3 3" xfId="37350"/>
    <cellStyle name="Output 4 2 2 3 4" xfId="16252"/>
    <cellStyle name="Output 4 2 2 3 4 2" xfId="27998"/>
    <cellStyle name="Output 4 2 2 3 4 2 2" xfId="47824"/>
    <cellStyle name="Output 4 2 2 3 4 3" xfId="38302"/>
    <cellStyle name="Output 4 2 2 3 5" xfId="17126"/>
    <cellStyle name="Output 4 2 2 3 5 2" xfId="28872"/>
    <cellStyle name="Output 4 2 2 3 5 2 2" xfId="48698"/>
    <cellStyle name="Output 4 2 2 3 5 3" xfId="39176"/>
    <cellStyle name="Output 4 2 2 3 6" xfId="17991"/>
    <cellStyle name="Output 4 2 2 3 6 2" xfId="29711"/>
    <cellStyle name="Output 4 2 2 3 6 2 2" xfId="49537"/>
    <cellStyle name="Output 4 2 2 3 6 3" xfId="40041"/>
    <cellStyle name="Output 4 2 2 3 7" xfId="18767"/>
    <cellStyle name="Output 4 2 2 3 7 2" xfId="30487"/>
    <cellStyle name="Output 4 2 2 3 7 2 2" xfId="50313"/>
    <cellStyle name="Output 4 2 2 3 7 3" xfId="40817"/>
    <cellStyle name="Output 4 2 2 3 8" xfId="19524"/>
    <cellStyle name="Output 4 2 2 3 8 2" xfId="41574"/>
    <cellStyle name="Output 4 2 2 3 9" xfId="31999"/>
    <cellStyle name="Output 4 2 2 4" xfId="12900"/>
    <cellStyle name="Output 4 2 2 4 2" xfId="24698"/>
    <cellStyle name="Output 4 2 2 4 2 2" xfId="44525"/>
    <cellStyle name="Output 4 2 2 4 3" xfId="34951"/>
    <cellStyle name="Output 4 2 2 5" xfId="10376"/>
    <cellStyle name="Output 4 2 2 5 2" xfId="22250"/>
    <cellStyle name="Output 4 2 2 5 2 2" xfId="42081"/>
    <cellStyle name="Output 4 2 2 5 3" xfId="32431"/>
    <cellStyle name="Output 4 2 2 6" xfId="13579"/>
    <cellStyle name="Output 4 2 2 6 2" xfId="25361"/>
    <cellStyle name="Output 4 2 2 6 2 2" xfId="45187"/>
    <cellStyle name="Output 4 2 2 6 3" xfId="35629"/>
    <cellStyle name="Output 4 2 2 7" xfId="14586"/>
    <cellStyle name="Output 4 2 2 7 2" xfId="26357"/>
    <cellStyle name="Output 4 2 2 7 2 2" xfId="46183"/>
    <cellStyle name="Output 4 2 2 7 3" xfId="36636"/>
    <cellStyle name="Output 4 2 2 8" xfId="15544"/>
    <cellStyle name="Output 4 2 2 8 2" xfId="27305"/>
    <cellStyle name="Output 4 2 2 8 2 2" xfId="47131"/>
    <cellStyle name="Output 4 2 2 8 3" xfId="37594"/>
    <cellStyle name="Output 4 2 2 9" xfId="16471"/>
    <cellStyle name="Output 4 2 2 9 2" xfId="28217"/>
    <cellStyle name="Output 4 2 2 9 2 2" xfId="48043"/>
    <cellStyle name="Output 4 2 2 9 3" xfId="38521"/>
    <cellStyle name="Output 4 2 3" xfId="8695"/>
    <cellStyle name="Output 4 2 3 2" xfId="13437"/>
    <cellStyle name="Output 4 2 3 2 2" xfId="25222"/>
    <cellStyle name="Output 4 2 3 2 2 2" xfId="45048"/>
    <cellStyle name="Output 4 2 3 2 3" xfId="35487"/>
    <cellStyle name="Output 4 2 3 3" xfId="14457"/>
    <cellStyle name="Output 4 2 3 3 2" xfId="26229"/>
    <cellStyle name="Output 4 2 3 3 2 2" xfId="46055"/>
    <cellStyle name="Output 4 2 3 3 3" xfId="36507"/>
    <cellStyle name="Output 4 2 3 4" xfId="15417"/>
    <cellStyle name="Output 4 2 3 4 2" xfId="27185"/>
    <cellStyle name="Output 4 2 3 4 2 2" xfId="47011"/>
    <cellStyle name="Output 4 2 3 4 3" xfId="37467"/>
    <cellStyle name="Output 4 2 3 5" xfId="16366"/>
    <cellStyle name="Output 4 2 3 5 2" xfId="28112"/>
    <cellStyle name="Output 4 2 3 5 2 2" xfId="47938"/>
    <cellStyle name="Output 4 2 3 5 3" xfId="38416"/>
    <cellStyle name="Output 4 2 3 6" xfId="17239"/>
    <cellStyle name="Output 4 2 3 6 2" xfId="28985"/>
    <cellStyle name="Output 4 2 3 6 2 2" xfId="48811"/>
    <cellStyle name="Output 4 2 3 6 3" xfId="39289"/>
    <cellStyle name="Output 4 2 3 7" xfId="18104"/>
    <cellStyle name="Output 4 2 3 7 2" xfId="29824"/>
    <cellStyle name="Output 4 2 3 7 2 2" xfId="49650"/>
    <cellStyle name="Output 4 2 3 7 3" xfId="40154"/>
    <cellStyle name="Output 4 2 3 8" xfId="18880"/>
    <cellStyle name="Output 4 2 3 8 2" xfId="40930"/>
    <cellStyle name="Output 4 2 3 9" xfId="31336"/>
    <cellStyle name="Output 4 2 4" xfId="9706"/>
    <cellStyle name="Output 4 2 4 2" xfId="14111"/>
    <cellStyle name="Output 4 2 4 2 2" xfId="25883"/>
    <cellStyle name="Output 4 2 4 2 2 2" xfId="45709"/>
    <cellStyle name="Output 4 2 4 2 3" xfId="36161"/>
    <cellStyle name="Output 4 2 4 3" xfId="15071"/>
    <cellStyle name="Output 4 2 4 3 2" xfId="26841"/>
    <cellStyle name="Output 4 2 4 3 2 2" xfId="46667"/>
    <cellStyle name="Output 4 2 4 3 3" xfId="37121"/>
    <cellStyle name="Output 4 2 4 4" xfId="16023"/>
    <cellStyle name="Output 4 2 4 4 2" xfId="27769"/>
    <cellStyle name="Output 4 2 4 4 2 2" xfId="47595"/>
    <cellStyle name="Output 4 2 4 4 3" xfId="38073"/>
    <cellStyle name="Output 4 2 4 5" xfId="16897"/>
    <cellStyle name="Output 4 2 4 5 2" xfId="28643"/>
    <cellStyle name="Output 4 2 4 5 2 2" xfId="48469"/>
    <cellStyle name="Output 4 2 4 5 3" xfId="38947"/>
    <cellStyle name="Output 4 2 4 6" xfId="17762"/>
    <cellStyle name="Output 4 2 4 6 2" xfId="29482"/>
    <cellStyle name="Output 4 2 4 6 2 2" xfId="49308"/>
    <cellStyle name="Output 4 2 4 6 3" xfId="39812"/>
    <cellStyle name="Output 4 2 4 7" xfId="18538"/>
    <cellStyle name="Output 4 2 4 7 2" xfId="30258"/>
    <cellStyle name="Output 4 2 4 7 2 2" xfId="50084"/>
    <cellStyle name="Output 4 2 4 7 3" xfId="40588"/>
    <cellStyle name="Output 4 2 4 8" xfId="19295"/>
    <cellStyle name="Output 4 2 4 8 2" xfId="41345"/>
    <cellStyle name="Output 4 2 4 9" xfId="31770"/>
    <cellStyle name="Output 4 2 5" xfId="12408"/>
    <cellStyle name="Output 4 2 5 2" xfId="24224"/>
    <cellStyle name="Output 4 2 5 2 2" xfId="44051"/>
    <cellStyle name="Output 4 2 5 3" xfId="34459"/>
    <cellStyle name="Output 4 2 6" xfId="10775"/>
    <cellStyle name="Output 4 2 6 2" xfId="22646"/>
    <cellStyle name="Output 4 2 6 2 2" xfId="42477"/>
    <cellStyle name="Output 4 2 6 3" xfId="32830"/>
    <cellStyle name="Output 4 2 7" xfId="12244"/>
    <cellStyle name="Output 4 2 7 2" xfId="24064"/>
    <cellStyle name="Output 4 2 7 2 2" xfId="43891"/>
    <cellStyle name="Output 4 2 7 3" xfId="34295"/>
    <cellStyle name="Output 4 2 8" xfId="10924"/>
    <cellStyle name="Output 4 2 8 2" xfId="22795"/>
    <cellStyle name="Output 4 2 8 2 2" xfId="42626"/>
    <cellStyle name="Output 4 2 8 3" xfId="32979"/>
    <cellStyle name="Output 4 2 9" xfId="11808"/>
    <cellStyle name="Output 4 2 9 2" xfId="23651"/>
    <cellStyle name="Output 4 2 9 2 2" xfId="43479"/>
    <cellStyle name="Output 4 2 9 3" xfId="33860"/>
    <cellStyle name="Output 4 3" xfId="7315"/>
    <cellStyle name="Output 4 3 10" xfId="12456"/>
    <cellStyle name="Output 4 3 10 2" xfId="24272"/>
    <cellStyle name="Output 4 3 10 2 2" xfId="44099"/>
    <cellStyle name="Output 4 3 10 3" xfId="34507"/>
    <cellStyle name="Output 4 3 11" xfId="30930"/>
    <cellStyle name="Output 4 3 2" xfId="8958"/>
    <cellStyle name="Output 4 3 2 2" xfId="13619"/>
    <cellStyle name="Output 4 3 2 2 2" xfId="25401"/>
    <cellStyle name="Output 4 3 2 2 2 2" xfId="45227"/>
    <cellStyle name="Output 4 3 2 2 3" xfId="35669"/>
    <cellStyle name="Output 4 3 2 3" xfId="14625"/>
    <cellStyle name="Output 4 3 2 3 2" xfId="26396"/>
    <cellStyle name="Output 4 3 2 3 2 2" xfId="46222"/>
    <cellStyle name="Output 4 3 2 3 3" xfId="36675"/>
    <cellStyle name="Output 4 3 2 4" xfId="15583"/>
    <cellStyle name="Output 4 3 2 4 2" xfId="27344"/>
    <cellStyle name="Output 4 3 2 4 2 2" xfId="47170"/>
    <cellStyle name="Output 4 3 2 4 3" xfId="37633"/>
    <cellStyle name="Output 4 3 2 5" xfId="16510"/>
    <cellStyle name="Output 4 3 2 5 2" xfId="28256"/>
    <cellStyle name="Output 4 3 2 5 2 2" xfId="48082"/>
    <cellStyle name="Output 4 3 2 5 3" xfId="38560"/>
    <cellStyle name="Output 4 3 2 6" xfId="17381"/>
    <cellStyle name="Output 4 3 2 6 2" xfId="29124"/>
    <cellStyle name="Output 4 3 2 6 2 2" xfId="48950"/>
    <cellStyle name="Output 4 3 2 6 3" xfId="39431"/>
    <cellStyle name="Output 4 3 2 7" xfId="18228"/>
    <cellStyle name="Output 4 3 2 7 2" xfId="29948"/>
    <cellStyle name="Output 4 3 2 7 2 2" xfId="49774"/>
    <cellStyle name="Output 4 3 2 7 3" xfId="40278"/>
    <cellStyle name="Output 4 3 2 8" xfId="18995"/>
    <cellStyle name="Output 4 3 2 8 2" xfId="41045"/>
    <cellStyle name="Output 4 3 2 9" xfId="31464"/>
    <cellStyle name="Output 4 3 3" xfId="9821"/>
    <cellStyle name="Output 4 3 3 2" xfId="14226"/>
    <cellStyle name="Output 4 3 3 2 2" xfId="25998"/>
    <cellStyle name="Output 4 3 3 2 2 2" xfId="45824"/>
    <cellStyle name="Output 4 3 3 2 3" xfId="36276"/>
    <cellStyle name="Output 4 3 3 3" xfId="15186"/>
    <cellStyle name="Output 4 3 3 3 2" xfId="26956"/>
    <cellStyle name="Output 4 3 3 3 2 2" xfId="46782"/>
    <cellStyle name="Output 4 3 3 3 3" xfId="37236"/>
    <cellStyle name="Output 4 3 3 4" xfId="16138"/>
    <cellStyle name="Output 4 3 3 4 2" xfId="27884"/>
    <cellStyle name="Output 4 3 3 4 2 2" xfId="47710"/>
    <cellStyle name="Output 4 3 3 4 3" xfId="38188"/>
    <cellStyle name="Output 4 3 3 5" xfId="17012"/>
    <cellStyle name="Output 4 3 3 5 2" xfId="28758"/>
    <cellStyle name="Output 4 3 3 5 2 2" xfId="48584"/>
    <cellStyle name="Output 4 3 3 5 3" xfId="39062"/>
    <cellStyle name="Output 4 3 3 6" xfId="17877"/>
    <cellStyle name="Output 4 3 3 6 2" xfId="29597"/>
    <cellStyle name="Output 4 3 3 6 2 2" xfId="49423"/>
    <cellStyle name="Output 4 3 3 6 3" xfId="39927"/>
    <cellStyle name="Output 4 3 3 7" xfId="18653"/>
    <cellStyle name="Output 4 3 3 7 2" xfId="30373"/>
    <cellStyle name="Output 4 3 3 7 2 2" xfId="50199"/>
    <cellStyle name="Output 4 3 3 7 3" xfId="40703"/>
    <cellStyle name="Output 4 3 3 8" xfId="19410"/>
    <cellStyle name="Output 4 3 3 8 2" xfId="41460"/>
    <cellStyle name="Output 4 3 3 9" xfId="31885"/>
    <cellStyle name="Output 4 3 4" xfId="12589"/>
    <cellStyle name="Output 4 3 4 2" xfId="24403"/>
    <cellStyle name="Output 4 3 4 2 2" xfId="44230"/>
    <cellStyle name="Output 4 3 4 3" xfId="34640"/>
    <cellStyle name="Output 4 3 5" xfId="10607"/>
    <cellStyle name="Output 4 3 5 2" xfId="22478"/>
    <cellStyle name="Output 4 3 5 2 2" xfId="42309"/>
    <cellStyle name="Output 4 3 5 3" xfId="32662"/>
    <cellStyle name="Output 4 3 6" xfId="11868"/>
    <cellStyle name="Output 4 3 6 2" xfId="23706"/>
    <cellStyle name="Output 4 3 6 2 2" xfId="43534"/>
    <cellStyle name="Output 4 3 6 3" xfId="33920"/>
    <cellStyle name="Output 4 3 7" xfId="11236"/>
    <cellStyle name="Output 4 3 7 2" xfId="23104"/>
    <cellStyle name="Output 4 3 7 2 2" xfId="42934"/>
    <cellStyle name="Output 4 3 7 3" xfId="33290"/>
    <cellStyle name="Output 4 3 8" xfId="13251"/>
    <cellStyle name="Output 4 3 8 2" xfId="25040"/>
    <cellStyle name="Output 4 3 8 2 2" xfId="44866"/>
    <cellStyle name="Output 4 3 8 3" xfId="35301"/>
    <cellStyle name="Output 4 3 9" xfId="10085"/>
    <cellStyle name="Output 4 3 9 2" xfId="21960"/>
    <cellStyle name="Output 4 3 9 2 2" xfId="41792"/>
    <cellStyle name="Output 4 3 9 3" xfId="32141"/>
    <cellStyle name="Output 4 4" xfId="8159"/>
    <cellStyle name="Output 4 4 2" xfId="13130"/>
    <cellStyle name="Output 4 4 2 2" xfId="24923"/>
    <cellStyle name="Output 4 4 2 2 2" xfId="44749"/>
    <cellStyle name="Output 4 4 2 3" xfId="35180"/>
    <cellStyle name="Output 4 4 3" xfId="10179"/>
    <cellStyle name="Output 4 4 3 2" xfId="22053"/>
    <cellStyle name="Output 4 4 3 2 2" xfId="41885"/>
    <cellStyle name="Output 4 4 3 3" xfId="32235"/>
    <cellStyle name="Output 4 4 4" xfId="11961"/>
    <cellStyle name="Output 4 4 4 2" xfId="23789"/>
    <cellStyle name="Output 4 4 4 2 2" xfId="43617"/>
    <cellStyle name="Output 4 4 4 3" xfId="34013"/>
    <cellStyle name="Output 4 4 5" xfId="11161"/>
    <cellStyle name="Output 4 4 5 2" xfId="23029"/>
    <cellStyle name="Output 4 4 5 2 2" xfId="42859"/>
    <cellStyle name="Output 4 4 5 3" xfId="33215"/>
    <cellStyle name="Output 4 4 6" xfId="11615"/>
    <cellStyle name="Output 4 4 6 2" xfId="23472"/>
    <cellStyle name="Output 4 4 6 2 2" xfId="43301"/>
    <cellStyle name="Output 4 4 6 3" xfId="33668"/>
    <cellStyle name="Output 4 4 7" xfId="11432"/>
    <cellStyle name="Output 4 4 7 2" xfId="23293"/>
    <cellStyle name="Output 4 4 7 2 2" xfId="43122"/>
    <cellStyle name="Output 4 4 7 3" xfId="33485"/>
    <cellStyle name="Output 4 4 8" xfId="13712"/>
    <cellStyle name="Output 4 4 8 2" xfId="35762"/>
    <cellStyle name="Output 4 4 9" xfId="31217"/>
    <cellStyle name="Output 4 5" xfId="9593"/>
    <cellStyle name="Output 4 5 2" xfId="13998"/>
    <cellStyle name="Output 4 5 2 2" xfId="25770"/>
    <cellStyle name="Output 4 5 2 2 2" xfId="45596"/>
    <cellStyle name="Output 4 5 2 3" xfId="36048"/>
    <cellStyle name="Output 4 5 3" xfId="14958"/>
    <cellStyle name="Output 4 5 3 2" xfId="26728"/>
    <cellStyle name="Output 4 5 3 2 2" xfId="46554"/>
    <cellStyle name="Output 4 5 3 3" xfId="37008"/>
    <cellStyle name="Output 4 5 4" xfId="15910"/>
    <cellStyle name="Output 4 5 4 2" xfId="27656"/>
    <cellStyle name="Output 4 5 4 2 2" xfId="47482"/>
    <cellStyle name="Output 4 5 4 3" xfId="37960"/>
    <cellStyle name="Output 4 5 5" xfId="16784"/>
    <cellStyle name="Output 4 5 5 2" xfId="28530"/>
    <cellStyle name="Output 4 5 5 2 2" xfId="48356"/>
    <cellStyle name="Output 4 5 5 3" xfId="38834"/>
    <cellStyle name="Output 4 5 6" xfId="17649"/>
    <cellStyle name="Output 4 5 6 2" xfId="29369"/>
    <cellStyle name="Output 4 5 6 2 2" xfId="49195"/>
    <cellStyle name="Output 4 5 6 3" xfId="39699"/>
    <cellStyle name="Output 4 5 7" xfId="18425"/>
    <cellStyle name="Output 4 5 7 2" xfId="30145"/>
    <cellStyle name="Output 4 5 7 2 2" xfId="49971"/>
    <cellStyle name="Output 4 5 7 3" xfId="40475"/>
    <cellStyle name="Output 4 5 8" xfId="19182"/>
    <cellStyle name="Output 4 5 8 2" xfId="41232"/>
    <cellStyle name="Output 4 5 9" xfId="31657"/>
    <cellStyle name="Output 4 6" xfId="12036"/>
    <cellStyle name="Output 4 6 2" xfId="23863"/>
    <cellStyle name="Output 4 6 2 2" xfId="43691"/>
    <cellStyle name="Output 4 6 3" xfId="34088"/>
    <cellStyle name="Output 4 7" xfId="11095"/>
    <cellStyle name="Output 4 7 2" xfId="22963"/>
    <cellStyle name="Output 4 7 2 2" xfId="42793"/>
    <cellStyle name="Output 4 7 3" xfId="33149"/>
    <cellStyle name="Output 4 8" xfId="11655"/>
    <cellStyle name="Output 4 8 2" xfId="23512"/>
    <cellStyle name="Output 4 8 2 2" xfId="43341"/>
    <cellStyle name="Output 4 8 3" xfId="33708"/>
    <cellStyle name="Output 4 9" xfId="11394"/>
    <cellStyle name="Output 4 9 2" xfId="23255"/>
    <cellStyle name="Output 4 9 2 2" xfId="43084"/>
    <cellStyle name="Output 4 9 3" xfId="33447"/>
    <cellStyle name="Output 5" xfId="6385"/>
    <cellStyle name="Output 5 10" xfId="13718"/>
    <cellStyle name="Output 5 10 2" xfId="25498"/>
    <cellStyle name="Output 5 10 2 2" xfId="45324"/>
    <cellStyle name="Output 5 10 3" xfId="35768"/>
    <cellStyle name="Output 5 11" xfId="14719"/>
    <cellStyle name="Output 5 11 2" xfId="26490"/>
    <cellStyle name="Output 5 11 2 2" xfId="46316"/>
    <cellStyle name="Output 5 11 3" xfId="36769"/>
    <cellStyle name="Output 5 12" xfId="15677"/>
    <cellStyle name="Output 5 12 2" xfId="27436"/>
    <cellStyle name="Output 5 12 2 2" xfId="47262"/>
    <cellStyle name="Output 5 12 3" xfId="37727"/>
    <cellStyle name="Output 5 13" xfId="30678"/>
    <cellStyle name="Output 5 2" xfId="7051"/>
    <cellStyle name="Output 5 2 10" xfId="11198"/>
    <cellStyle name="Output 5 2 10 2" xfId="23066"/>
    <cellStyle name="Output 5 2 10 2 2" xfId="42896"/>
    <cellStyle name="Output 5 2 10 3" xfId="33252"/>
    <cellStyle name="Output 5 2 11" xfId="12723"/>
    <cellStyle name="Output 5 2 11 2" xfId="24532"/>
    <cellStyle name="Output 5 2 11 2 2" xfId="44359"/>
    <cellStyle name="Output 5 2 11 3" xfId="34774"/>
    <cellStyle name="Output 5 2 12" xfId="30803"/>
    <cellStyle name="Output 5 2 2" xfId="7839"/>
    <cellStyle name="Output 5 2 2 10" xfId="15780"/>
    <cellStyle name="Output 5 2 2 10 2" xfId="27530"/>
    <cellStyle name="Output 5 2 2 10 2 2" xfId="47356"/>
    <cellStyle name="Output 5 2 2 10 3" xfId="37830"/>
    <cellStyle name="Output 5 2 2 11" xfId="31051"/>
    <cellStyle name="Output 5 2 2 2" xfId="9482"/>
    <cellStyle name="Output 5 2 2 2 2" xfId="13917"/>
    <cellStyle name="Output 5 2 2 2 2 2" xfId="25690"/>
    <cellStyle name="Output 5 2 2 2 2 2 2" xfId="45516"/>
    <cellStyle name="Output 5 2 2 2 2 3" xfId="35967"/>
    <cellStyle name="Output 5 2 2 2 3" xfId="14879"/>
    <cellStyle name="Output 5 2 2 2 3 2" xfId="26649"/>
    <cellStyle name="Output 5 2 2 2 3 2 2" xfId="46475"/>
    <cellStyle name="Output 5 2 2 2 3 3" xfId="36929"/>
    <cellStyle name="Output 5 2 2 2 4" xfId="15831"/>
    <cellStyle name="Output 5 2 2 2 4 2" xfId="27579"/>
    <cellStyle name="Output 5 2 2 2 4 2 2" xfId="47405"/>
    <cellStyle name="Output 5 2 2 2 4 3" xfId="37881"/>
    <cellStyle name="Output 5 2 2 2 5" xfId="16711"/>
    <cellStyle name="Output 5 2 2 2 5 2" xfId="28457"/>
    <cellStyle name="Output 5 2 2 2 5 2 2" xfId="48283"/>
    <cellStyle name="Output 5 2 2 2 5 3" xfId="38761"/>
    <cellStyle name="Output 5 2 2 2 6" xfId="17577"/>
    <cellStyle name="Output 5 2 2 2 6 2" xfId="29297"/>
    <cellStyle name="Output 5 2 2 2 6 2 2" xfId="49123"/>
    <cellStyle name="Output 5 2 2 2 6 3" xfId="39627"/>
    <cellStyle name="Output 5 2 2 2 7" xfId="18353"/>
    <cellStyle name="Output 5 2 2 2 7 2" xfId="30073"/>
    <cellStyle name="Output 5 2 2 2 7 2 2" xfId="49899"/>
    <cellStyle name="Output 5 2 2 2 7 3" xfId="40403"/>
    <cellStyle name="Output 5 2 2 2 8" xfId="19110"/>
    <cellStyle name="Output 5 2 2 2 8 2" xfId="41160"/>
    <cellStyle name="Output 5 2 2 2 9" xfId="31585"/>
    <cellStyle name="Output 5 2 2 3" xfId="9936"/>
    <cellStyle name="Output 5 2 2 3 2" xfId="14341"/>
    <cellStyle name="Output 5 2 2 3 2 2" xfId="26113"/>
    <cellStyle name="Output 5 2 2 3 2 2 2" xfId="45939"/>
    <cellStyle name="Output 5 2 2 3 2 3" xfId="36391"/>
    <cellStyle name="Output 5 2 2 3 3" xfId="15301"/>
    <cellStyle name="Output 5 2 2 3 3 2" xfId="27071"/>
    <cellStyle name="Output 5 2 2 3 3 2 2" xfId="46897"/>
    <cellStyle name="Output 5 2 2 3 3 3" xfId="37351"/>
    <cellStyle name="Output 5 2 2 3 4" xfId="16253"/>
    <cellStyle name="Output 5 2 2 3 4 2" xfId="27999"/>
    <cellStyle name="Output 5 2 2 3 4 2 2" xfId="47825"/>
    <cellStyle name="Output 5 2 2 3 4 3" xfId="38303"/>
    <cellStyle name="Output 5 2 2 3 5" xfId="17127"/>
    <cellStyle name="Output 5 2 2 3 5 2" xfId="28873"/>
    <cellStyle name="Output 5 2 2 3 5 2 2" xfId="48699"/>
    <cellStyle name="Output 5 2 2 3 5 3" xfId="39177"/>
    <cellStyle name="Output 5 2 2 3 6" xfId="17992"/>
    <cellStyle name="Output 5 2 2 3 6 2" xfId="29712"/>
    <cellStyle name="Output 5 2 2 3 6 2 2" xfId="49538"/>
    <cellStyle name="Output 5 2 2 3 6 3" xfId="40042"/>
    <cellStyle name="Output 5 2 2 3 7" xfId="18768"/>
    <cellStyle name="Output 5 2 2 3 7 2" xfId="30488"/>
    <cellStyle name="Output 5 2 2 3 7 2 2" xfId="50314"/>
    <cellStyle name="Output 5 2 2 3 7 3" xfId="40818"/>
    <cellStyle name="Output 5 2 2 3 8" xfId="19525"/>
    <cellStyle name="Output 5 2 2 3 8 2" xfId="41575"/>
    <cellStyle name="Output 5 2 2 3 9" xfId="32000"/>
    <cellStyle name="Output 5 2 2 4" xfId="12901"/>
    <cellStyle name="Output 5 2 2 4 2" xfId="24699"/>
    <cellStyle name="Output 5 2 2 4 2 2" xfId="44526"/>
    <cellStyle name="Output 5 2 2 4 3" xfId="34952"/>
    <cellStyle name="Output 5 2 2 5" xfId="10375"/>
    <cellStyle name="Output 5 2 2 5 2" xfId="22249"/>
    <cellStyle name="Output 5 2 2 5 2 2" xfId="42080"/>
    <cellStyle name="Output 5 2 2 5 3" xfId="32430"/>
    <cellStyle name="Output 5 2 2 6" xfId="13091"/>
    <cellStyle name="Output 5 2 2 6 2" xfId="24884"/>
    <cellStyle name="Output 5 2 2 6 2 2" xfId="44710"/>
    <cellStyle name="Output 5 2 2 6 3" xfId="35141"/>
    <cellStyle name="Output 5 2 2 7" xfId="10215"/>
    <cellStyle name="Output 5 2 2 7 2" xfId="22089"/>
    <cellStyle name="Output 5 2 2 7 2 2" xfId="41921"/>
    <cellStyle name="Output 5 2 2 7 3" xfId="32271"/>
    <cellStyle name="Output 5 2 2 8" xfId="13864"/>
    <cellStyle name="Output 5 2 2 8 2" xfId="25638"/>
    <cellStyle name="Output 5 2 2 8 2 2" xfId="45464"/>
    <cellStyle name="Output 5 2 2 8 3" xfId="35914"/>
    <cellStyle name="Output 5 2 2 9" xfId="14828"/>
    <cellStyle name="Output 5 2 2 9 2" xfId="26598"/>
    <cellStyle name="Output 5 2 2 9 2 2" xfId="46424"/>
    <cellStyle name="Output 5 2 2 9 3" xfId="36878"/>
    <cellStyle name="Output 5 2 3" xfId="8696"/>
    <cellStyle name="Output 5 2 3 2" xfId="13438"/>
    <cellStyle name="Output 5 2 3 2 2" xfId="25223"/>
    <cellStyle name="Output 5 2 3 2 2 2" xfId="45049"/>
    <cellStyle name="Output 5 2 3 2 3" xfId="35488"/>
    <cellStyle name="Output 5 2 3 3" xfId="14458"/>
    <cellStyle name="Output 5 2 3 3 2" xfId="26230"/>
    <cellStyle name="Output 5 2 3 3 2 2" xfId="46056"/>
    <cellStyle name="Output 5 2 3 3 3" xfId="36508"/>
    <cellStyle name="Output 5 2 3 4" xfId="15418"/>
    <cellStyle name="Output 5 2 3 4 2" xfId="27186"/>
    <cellStyle name="Output 5 2 3 4 2 2" xfId="47012"/>
    <cellStyle name="Output 5 2 3 4 3" xfId="37468"/>
    <cellStyle name="Output 5 2 3 5" xfId="16367"/>
    <cellStyle name="Output 5 2 3 5 2" xfId="28113"/>
    <cellStyle name="Output 5 2 3 5 2 2" xfId="47939"/>
    <cellStyle name="Output 5 2 3 5 3" xfId="38417"/>
    <cellStyle name="Output 5 2 3 6" xfId="17240"/>
    <cellStyle name="Output 5 2 3 6 2" xfId="28986"/>
    <cellStyle name="Output 5 2 3 6 2 2" xfId="48812"/>
    <cellStyle name="Output 5 2 3 6 3" xfId="39290"/>
    <cellStyle name="Output 5 2 3 7" xfId="18105"/>
    <cellStyle name="Output 5 2 3 7 2" xfId="29825"/>
    <cellStyle name="Output 5 2 3 7 2 2" xfId="49651"/>
    <cellStyle name="Output 5 2 3 7 3" xfId="40155"/>
    <cellStyle name="Output 5 2 3 8" xfId="18881"/>
    <cellStyle name="Output 5 2 3 8 2" xfId="40931"/>
    <cellStyle name="Output 5 2 3 9" xfId="31337"/>
    <cellStyle name="Output 5 2 4" xfId="9707"/>
    <cellStyle name="Output 5 2 4 2" xfId="14112"/>
    <cellStyle name="Output 5 2 4 2 2" xfId="25884"/>
    <cellStyle name="Output 5 2 4 2 2 2" xfId="45710"/>
    <cellStyle name="Output 5 2 4 2 3" xfId="36162"/>
    <cellStyle name="Output 5 2 4 3" xfId="15072"/>
    <cellStyle name="Output 5 2 4 3 2" xfId="26842"/>
    <cellStyle name="Output 5 2 4 3 2 2" xfId="46668"/>
    <cellStyle name="Output 5 2 4 3 3" xfId="37122"/>
    <cellStyle name="Output 5 2 4 4" xfId="16024"/>
    <cellStyle name="Output 5 2 4 4 2" xfId="27770"/>
    <cellStyle name="Output 5 2 4 4 2 2" xfId="47596"/>
    <cellStyle name="Output 5 2 4 4 3" xfId="38074"/>
    <cellStyle name="Output 5 2 4 5" xfId="16898"/>
    <cellStyle name="Output 5 2 4 5 2" xfId="28644"/>
    <cellStyle name="Output 5 2 4 5 2 2" xfId="48470"/>
    <cellStyle name="Output 5 2 4 5 3" xfId="38948"/>
    <cellStyle name="Output 5 2 4 6" xfId="17763"/>
    <cellStyle name="Output 5 2 4 6 2" xfId="29483"/>
    <cellStyle name="Output 5 2 4 6 2 2" xfId="49309"/>
    <cellStyle name="Output 5 2 4 6 3" xfId="39813"/>
    <cellStyle name="Output 5 2 4 7" xfId="18539"/>
    <cellStyle name="Output 5 2 4 7 2" xfId="30259"/>
    <cellStyle name="Output 5 2 4 7 2 2" xfId="50085"/>
    <cellStyle name="Output 5 2 4 7 3" xfId="40589"/>
    <cellStyle name="Output 5 2 4 8" xfId="19296"/>
    <cellStyle name="Output 5 2 4 8 2" xfId="41346"/>
    <cellStyle name="Output 5 2 4 9" xfId="31771"/>
    <cellStyle name="Output 5 2 5" xfId="12409"/>
    <cellStyle name="Output 5 2 5 2" xfId="24225"/>
    <cellStyle name="Output 5 2 5 2 2" xfId="44052"/>
    <cellStyle name="Output 5 2 5 3" xfId="34460"/>
    <cellStyle name="Output 5 2 6" xfId="10774"/>
    <cellStyle name="Output 5 2 6 2" xfId="22645"/>
    <cellStyle name="Output 5 2 6 2 2" xfId="42476"/>
    <cellStyle name="Output 5 2 6 3" xfId="32829"/>
    <cellStyle name="Output 5 2 7" xfId="12759"/>
    <cellStyle name="Output 5 2 7 2" xfId="24567"/>
    <cellStyle name="Output 5 2 7 2 2" xfId="44394"/>
    <cellStyle name="Output 5 2 7 3" xfId="34810"/>
    <cellStyle name="Output 5 2 8" xfId="10463"/>
    <cellStyle name="Output 5 2 8 2" xfId="22337"/>
    <cellStyle name="Output 5 2 8 2 2" xfId="42168"/>
    <cellStyle name="Output 5 2 8 3" xfId="32518"/>
    <cellStyle name="Output 5 2 9" xfId="11917"/>
    <cellStyle name="Output 5 2 9 2" xfId="23749"/>
    <cellStyle name="Output 5 2 9 2 2" xfId="43577"/>
    <cellStyle name="Output 5 2 9 3" xfId="33969"/>
    <cellStyle name="Output 5 3" xfId="7316"/>
    <cellStyle name="Output 5 3 10" xfId="12949"/>
    <cellStyle name="Output 5 3 10 2" xfId="24745"/>
    <cellStyle name="Output 5 3 10 2 2" xfId="44572"/>
    <cellStyle name="Output 5 3 10 3" xfId="35000"/>
    <cellStyle name="Output 5 3 11" xfId="30931"/>
    <cellStyle name="Output 5 3 2" xfId="8959"/>
    <cellStyle name="Output 5 3 2 2" xfId="13620"/>
    <cellStyle name="Output 5 3 2 2 2" xfId="25402"/>
    <cellStyle name="Output 5 3 2 2 2 2" xfId="45228"/>
    <cellStyle name="Output 5 3 2 2 3" xfId="35670"/>
    <cellStyle name="Output 5 3 2 3" xfId="14626"/>
    <cellStyle name="Output 5 3 2 3 2" xfId="26397"/>
    <cellStyle name="Output 5 3 2 3 2 2" xfId="46223"/>
    <cellStyle name="Output 5 3 2 3 3" xfId="36676"/>
    <cellStyle name="Output 5 3 2 4" xfId="15584"/>
    <cellStyle name="Output 5 3 2 4 2" xfId="27345"/>
    <cellStyle name="Output 5 3 2 4 2 2" xfId="47171"/>
    <cellStyle name="Output 5 3 2 4 3" xfId="37634"/>
    <cellStyle name="Output 5 3 2 5" xfId="16511"/>
    <cellStyle name="Output 5 3 2 5 2" xfId="28257"/>
    <cellStyle name="Output 5 3 2 5 2 2" xfId="48083"/>
    <cellStyle name="Output 5 3 2 5 3" xfId="38561"/>
    <cellStyle name="Output 5 3 2 6" xfId="17382"/>
    <cellStyle name="Output 5 3 2 6 2" xfId="29125"/>
    <cellStyle name="Output 5 3 2 6 2 2" xfId="48951"/>
    <cellStyle name="Output 5 3 2 6 3" xfId="39432"/>
    <cellStyle name="Output 5 3 2 7" xfId="18229"/>
    <cellStyle name="Output 5 3 2 7 2" xfId="29949"/>
    <cellStyle name="Output 5 3 2 7 2 2" xfId="49775"/>
    <cellStyle name="Output 5 3 2 7 3" xfId="40279"/>
    <cellStyle name="Output 5 3 2 8" xfId="18996"/>
    <cellStyle name="Output 5 3 2 8 2" xfId="41046"/>
    <cellStyle name="Output 5 3 2 9" xfId="31465"/>
    <cellStyle name="Output 5 3 3" xfId="9822"/>
    <cellStyle name="Output 5 3 3 2" xfId="14227"/>
    <cellStyle name="Output 5 3 3 2 2" xfId="25999"/>
    <cellStyle name="Output 5 3 3 2 2 2" xfId="45825"/>
    <cellStyle name="Output 5 3 3 2 3" xfId="36277"/>
    <cellStyle name="Output 5 3 3 3" xfId="15187"/>
    <cellStyle name="Output 5 3 3 3 2" xfId="26957"/>
    <cellStyle name="Output 5 3 3 3 2 2" xfId="46783"/>
    <cellStyle name="Output 5 3 3 3 3" xfId="37237"/>
    <cellStyle name="Output 5 3 3 4" xfId="16139"/>
    <cellStyle name="Output 5 3 3 4 2" xfId="27885"/>
    <cellStyle name="Output 5 3 3 4 2 2" xfId="47711"/>
    <cellStyle name="Output 5 3 3 4 3" xfId="38189"/>
    <cellStyle name="Output 5 3 3 5" xfId="17013"/>
    <cellStyle name="Output 5 3 3 5 2" xfId="28759"/>
    <cellStyle name="Output 5 3 3 5 2 2" xfId="48585"/>
    <cellStyle name="Output 5 3 3 5 3" xfId="39063"/>
    <cellStyle name="Output 5 3 3 6" xfId="17878"/>
    <cellStyle name="Output 5 3 3 6 2" xfId="29598"/>
    <cellStyle name="Output 5 3 3 6 2 2" xfId="49424"/>
    <cellStyle name="Output 5 3 3 6 3" xfId="39928"/>
    <cellStyle name="Output 5 3 3 7" xfId="18654"/>
    <cellStyle name="Output 5 3 3 7 2" xfId="30374"/>
    <cellStyle name="Output 5 3 3 7 2 2" xfId="50200"/>
    <cellStyle name="Output 5 3 3 7 3" xfId="40704"/>
    <cellStyle name="Output 5 3 3 8" xfId="19411"/>
    <cellStyle name="Output 5 3 3 8 2" xfId="41461"/>
    <cellStyle name="Output 5 3 3 9" xfId="31886"/>
    <cellStyle name="Output 5 3 4" xfId="12590"/>
    <cellStyle name="Output 5 3 4 2" xfId="24404"/>
    <cellStyle name="Output 5 3 4 2 2" xfId="44231"/>
    <cellStyle name="Output 5 3 4 3" xfId="34641"/>
    <cellStyle name="Output 5 3 5" xfId="10606"/>
    <cellStyle name="Output 5 3 5 2" xfId="22477"/>
    <cellStyle name="Output 5 3 5 2 2" xfId="42308"/>
    <cellStyle name="Output 5 3 5 3" xfId="32661"/>
    <cellStyle name="Output 5 3 6" xfId="12270"/>
    <cellStyle name="Output 5 3 6 2" xfId="24090"/>
    <cellStyle name="Output 5 3 6 2 2" xfId="43917"/>
    <cellStyle name="Output 5 3 6 3" xfId="34321"/>
    <cellStyle name="Output 5 3 7" xfId="10900"/>
    <cellStyle name="Output 5 3 7 2" xfId="22771"/>
    <cellStyle name="Output 5 3 7 2 2" xfId="42602"/>
    <cellStyle name="Output 5 3 7 3" xfId="32955"/>
    <cellStyle name="Output 5 3 8" xfId="13266"/>
    <cellStyle name="Output 5 3 8 2" xfId="25055"/>
    <cellStyle name="Output 5 3 8 2 2" xfId="44881"/>
    <cellStyle name="Output 5 3 8 3" xfId="35316"/>
    <cellStyle name="Output 5 3 9" xfId="10075"/>
    <cellStyle name="Output 5 3 9 2" xfId="21950"/>
    <cellStyle name="Output 5 3 9 2 2" xfId="41782"/>
    <cellStyle name="Output 5 3 9 3" xfId="32131"/>
    <cellStyle name="Output 5 4" xfId="8160"/>
    <cellStyle name="Output 5 4 2" xfId="13131"/>
    <cellStyle name="Output 5 4 2 2" xfId="24924"/>
    <cellStyle name="Output 5 4 2 2 2" xfId="44750"/>
    <cellStyle name="Output 5 4 2 3" xfId="35181"/>
    <cellStyle name="Output 5 4 3" xfId="10178"/>
    <cellStyle name="Output 5 4 3 2" xfId="22052"/>
    <cellStyle name="Output 5 4 3 2 2" xfId="41884"/>
    <cellStyle name="Output 5 4 3 3" xfId="32234"/>
    <cellStyle name="Output 5 4 4" xfId="11962"/>
    <cellStyle name="Output 5 4 4 2" xfId="23790"/>
    <cellStyle name="Output 5 4 4 2 2" xfId="43618"/>
    <cellStyle name="Output 5 4 4 3" xfId="34014"/>
    <cellStyle name="Output 5 4 5" xfId="11160"/>
    <cellStyle name="Output 5 4 5 2" xfId="23028"/>
    <cellStyle name="Output 5 4 5 2 2" xfId="42858"/>
    <cellStyle name="Output 5 4 5 3" xfId="33214"/>
    <cellStyle name="Output 5 4 6" xfId="11616"/>
    <cellStyle name="Output 5 4 6 2" xfId="23473"/>
    <cellStyle name="Output 5 4 6 2 2" xfId="43302"/>
    <cellStyle name="Output 5 4 6 3" xfId="33669"/>
    <cellStyle name="Output 5 4 7" xfId="11431"/>
    <cellStyle name="Output 5 4 7 2" xfId="23292"/>
    <cellStyle name="Output 5 4 7 2 2" xfId="43121"/>
    <cellStyle name="Output 5 4 7 3" xfId="33484"/>
    <cellStyle name="Output 5 4 8" xfId="13176"/>
    <cellStyle name="Output 5 4 8 2" xfId="35226"/>
    <cellStyle name="Output 5 4 9" xfId="31218"/>
    <cellStyle name="Output 5 5" xfId="9594"/>
    <cellStyle name="Output 5 5 2" xfId="13999"/>
    <cellStyle name="Output 5 5 2 2" xfId="25771"/>
    <cellStyle name="Output 5 5 2 2 2" xfId="45597"/>
    <cellStyle name="Output 5 5 2 3" xfId="36049"/>
    <cellStyle name="Output 5 5 3" xfId="14959"/>
    <cellStyle name="Output 5 5 3 2" xfId="26729"/>
    <cellStyle name="Output 5 5 3 2 2" xfId="46555"/>
    <cellStyle name="Output 5 5 3 3" xfId="37009"/>
    <cellStyle name="Output 5 5 4" xfId="15911"/>
    <cellStyle name="Output 5 5 4 2" xfId="27657"/>
    <cellStyle name="Output 5 5 4 2 2" xfId="47483"/>
    <cellStyle name="Output 5 5 4 3" xfId="37961"/>
    <cellStyle name="Output 5 5 5" xfId="16785"/>
    <cellStyle name="Output 5 5 5 2" xfId="28531"/>
    <cellStyle name="Output 5 5 5 2 2" xfId="48357"/>
    <cellStyle name="Output 5 5 5 3" xfId="38835"/>
    <cellStyle name="Output 5 5 6" xfId="17650"/>
    <cellStyle name="Output 5 5 6 2" xfId="29370"/>
    <cellStyle name="Output 5 5 6 2 2" xfId="49196"/>
    <cellStyle name="Output 5 5 6 3" xfId="39700"/>
    <cellStyle name="Output 5 5 7" xfId="18426"/>
    <cellStyle name="Output 5 5 7 2" xfId="30146"/>
    <cellStyle name="Output 5 5 7 2 2" xfId="49972"/>
    <cellStyle name="Output 5 5 7 3" xfId="40476"/>
    <cellStyle name="Output 5 5 8" xfId="19183"/>
    <cellStyle name="Output 5 5 8 2" xfId="41233"/>
    <cellStyle name="Output 5 5 9" xfId="31658"/>
    <cellStyle name="Output 5 6" xfId="12037"/>
    <cellStyle name="Output 5 6 2" xfId="23864"/>
    <cellStyle name="Output 5 6 2 2" xfId="43692"/>
    <cellStyle name="Output 5 6 3" xfId="34089"/>
    <cellStyle name="Output 5 7" xfId="11094"/>
    <cellStyle name="Output 5 7 2" xfId="22962"/>
    <cellStyle name="Output 5 7 2 2" xfId="42792"/>
    <cellStyle name="Output 5 7 3" xfId="33148"/>
    <cellStyle name="Output 5 8" xfId="11656"/>
    <cellStyle name="Output 5 8 2" xfId="23513"/>
    <cellStyle name="Output 5 8 2 2" xfId="43342"/>
    <cellStyle name="Output 5 8 3" xfId="33709"/>
    <cellStyle name="Output 5 9" xfId="11393"/>
    <cellStyle name="Output 5 9 2" xfId="23254"/>
    <cellStyle name="Output 5 9 2 2" xfId="43083"/>
    <cellStyle name="Output 5 9 3" xfId="33446"/>
    <cellStyle name="Output 6" xfId="6386"/>
    <cellStyle name="Output 6 10" xfId="13237"/>
    <cellStyle name="Output 6 10 2" xfId="25028"/>
    <cellStyle name="Output 6 10 2 2" xfId="44854"/>
    <cellStyle name="Output 6 10 3" xfId="35287"/>
    <cellStyle name="Output 6 11" xfId="10090"/>
    <cellStyle name="Output 6 11 2" xfId="21965"/>
    <cellStyle name="Output 6 11 2 2" xfId="41797"/>
    <cellStyle name="Output 6 11 3" xfId="32146"/>
    <cellStyle name="Output 6 12" xfId="11993"/>
    <cellStyle name="Output 6 12 2" xfId="23820"/>
    <cellStyle name="Output 6 12 2 2" xfId="43648"/>
    <cellStyle name="Output 6 12 3" xfId="34045"/>
    <cellStyle name="Output 6 13" xfId="30679"/>
    <cellStyle name="Output 6 2" xfId="7052"/>
    <cellStyle name="Output 6 2 10" xfId="16611"/>
    <cellStyle name="Output 6 2 10 2" xfId="28357"/>
    <cellStyle name="Output 6 2 10 2 2" xfId="48183"/>
    <cellStyle name="Output 6 2 10 3" xfId="38661"/>
    <cellStyle name="Output 6 2 11" xfId="17482"/>
    <cellStyle name="Output 6 2 11 2" xfId="29224"/>
    <cellStyle name="Output 6 2 11 2 2" xfId="49050"/>
    <cellStyle name="Output 6 2 11 3" xfId="39532"/>
    <cellStyle name="Output 6 2 12" xfId="30804"/>
    <cellStyle name="Output 6 2 2" xfId="7840"/>
    <cellStyle name="Output 6 2 2 10" xfId="11324"/>
    <cellStyle name="Output 6 2 2 10 2" xfId="23191"/>
    <cellStyle name="Output 6 2 2 10 2 2" xfId="43021"/>
    <cellStyle name="Output 6 2 2 10 3" xfId="33378"/>
    <cellStyle name="Output 6 2 2 11" xfId="31052"/>
    <cellStyle name="Output 6 2 2 2" xfId="9483"/>
    <cellStyle name="Output 6 2 2 2 2" xfId="13918"/>
    <cellStyle name="Output 6 2 2 2 2 2" xfId="25691"/>
    <cellStyle name="Output 6 2 2 2 2 2 2" xfId="45517"/>
    <cellStyle name="Output 6 2 2 2 2 3" xfId="35968"/>
    <cellStyle name="Output 6 2 2 2 3" xfId="14880"/>
    <cellStyle name="Output 6 2 2 2 3 2" xfId="26650"/>
    <cellStyle name="Output 6 2 2 2 3 2 2" xfId="46476"/>
    <cellStyle name="Output 6 2 2 2 3 3" xfId="36930"/>
    <cellStyle name="Output 6 2 2 2 4" xfId="15832"/>
    <cellStyle name="Output 6 2 2 2 4 2" xfId="27580"/>
    <cellStyle name="Output 6 2 2 2 4 2 2" xfId="47406"/>
    <cellStyle name="Output 6 2 2 2 4 3" xfId="37882"/>
    <cellStyle name="Output 6 2 2 2 5" xfId="16712"/>
    <cellStyle name="Output 6 2 2 2 5 2" xfId="28458"/>
    <cellStyle name="Output 6 2 2 2 5 2 2" xfId="48284"/>
    <cellStyle name="Output 6 2 2 2 5 3" xfId="38762"/>
    <cellStyle name="Output 6 2 2 2 6" xfId="17578"/>
    <cellStyle name="Output 6 2 2 2 6 2" xfId="29298"/>
    <cellStyle name="Output 6 2 2 2 6 2 2" xfId="49124"/>
    <cellStyle name="Output 6 2 2 2 6 3" xfId="39628"/>
    <cellStyle name="Output 6 2 2 2 7" xfId="18354"/>
    <cellStyle name="Output 6 2 2 2 7 2" xfId="30074"/>
    <cellStyle name="Output 6 2 2 2 7 2 2" xfId="49900"/>
    <cellStyle name="Output 6 2 2 2 7 3" xfId="40404"/>
    <cellStyle name="Output 6 2 2 2 8" xfId="19111"/>
    <cellStyle name="Output 6 2 2 2 8 2" xfId="41161"/>
    <cellStyle name="Output 6 2 2 2 9" xfId="31586"/>
    <cellStyle name="Output 6 2 2 3" xfId="9937"/>
    <cellStyle name="Output 6 2 2 3 2" xfId="14342"/>
    <cellStyle name="Output 6 2 2 3 2 2" xfId="26114"/>
    <cellStyle name="Output 6 2 2 3 2 2 2" xfId="45940"/>
    <cellStyle name="Output 6 2 2 3 2 3" xfId="36392"/>
    <cellStyle name="Output 6 2 2 3 3" xfId="15302"/>
    <cellStyle name="Output 6 2 2 3 3 2" xfId="27072"/>
    <cellStyle name="Output 6 2 2 3 3 2 2" xfId="46898"/>
    <cellStyle name="Output 6 2 2 3 3 3" xfId="37352"/>
    <cellStyle name="Output 6 2 2 3 4" xfId="16254"/>
    <cellStyle name="Output 6 2 2 3 4 2" xfId="28000"/>
    <cellStyle name="Output 6 2 2 3 4 2 2" xfId="47826"/>
    <cellStyle name="Output 6 2 2 3 4 3" xfId="38304"/>
    <cellStyle name="Output 6 2 2 3 5" xfId="17128"/>
    <cellStyle name="Output 6 2 2 3 5 2" xfId="28874"/>
    <cellStyle name="Output 6 2 2 3 5 2 2" xfId="48700"/>
    <cellStyle name="Output 6 2 2 3 5 3" xfId="39178"/>
    <cellStyle name="Output 6 2 2 3 6" xfId="17993"/>
    <cellStyle name="Output 6 2 2 3 6 2" xfId="29713"/>
    <cellStyle name="Output 6 2 2 3 6 2 2" xfId="49539"/>
    <cellStyle name="Output 6 2 2 3 6 3" xfId="40043"/>
    <cellStyle name="Output 6 2 2 3 7" xfId="18769"/>
    <cellStyle name="Output 6 2 2 3 7 2" xfId="30489"/>
    <cellStyle name="Output 6 2 2 3 7 2 2" xfId="50315"/>
    <cellStyle name="Output 6 2 2 3 7 3" xfId="40819"/>
    <cellStyle name="Output 6 2 2 3 8" xfId="19526"/>
    <cellStyle name="Output 6 2 2 3 8 2" xfId="41576"/>
    <cellStyle name="Output 6 2 2 3 9" xfId="32001"/>
    <cellStyle name="Output 6 2 2 4" xfId="12902"/>
    <cellStyle name="Output 6 2 2 4 2" xfId="24700"/>
    <cellStyle name="Output 6 2 2 4 2 2" xfId="44527"/>
    <cellStyle name="Output 6 2 2 4 3" xfId="34953"/>
    <cellStyle name="Output 6 2 2 5" xfId="12977"/>
    <cellStyle name="Output 6 2 2 5 2" xfId="24772"/>
    <cellStyle name="Output 6 2 2 5 2 2" xfId="44599"/>
    <cellStyle name="Output 6 2 2 5 3" xfId="35028"/>
    <cellStyle name="Output 6 2 2 6" xfId="10315"/>
    <cellStyle name="Output 6 2 2 6 2" xfId="22189"/>
    <cellStyle name="Output 6 2 2 6 2 2" xfId="42020"/>
    <cellStyle name="Output 6 2 2 6 3" xfId="32370"/>
    <cellStyle name="Output 6 2 2 7" xfId="12162"/>
    <cellStyle name="Output 6 2 2 7 2" xfId="23987"/>
    <cellStyle name="Output 6 2 2 7 2 2" xfId="43814"/>
    <cellStyle name="Output 6 2 2 7 3" xfId="34213"/>
    <cellStyle name="Output 6 2 2 8" xfId="10988"/>
    <cellStyle name="Output 6 2 2 8 2" xfId="22857"/>
    <cellStyle name="Output 6 2 2 8 2 2" xfId="42688"/>
    <cellStyle name="Output 6 2 2 8 3" xfId="33043"/>
    <cellStyle name="Output 6 2 2 9" xfId="11752"/>
    <cellStyle name="Output 6 2 2 9 2" xfId="23599"/>
    <cellStyle name="Output 6 2 2 9 2 2" xfId="43427"/>
    <cellStyle name="Output 6 2 2 9 3" xfId="33804"/>
    <cellStyle name="Output 6 2 3" xfId="8697"/>
    <cellStyle name="Output 6 2 3 2" xfId="13439"/>
    <cellStyle name="Output 6 2 3 2 2" xfId="25224"/>
    <cellStyle name="Output 6 2 3 2 2 2" xfId="45050"/>
    <cellStyle name="Output 6 2 3 2 3" xfId="35489"/>
    <cellStyle name="Output 6 2 3 3" xfId="14459"/>
    <cellStyle name="Output 6 2 3 3 2" xfId="26231"/>
    <cellStyle name="Output 6 2 3 3 2 2" xfId="46057"/>
    <cellStyle name="Output 6 2 3 3 3" xfId="36509"/>
    <cellStyle name="Output 6 2 3 4" xfId="15419"/>
    <cellStyle name="Output 6 2 3 4 2" xfId="27187"/>
    <cellStyle name="Output 6 2 3 4 2 2" xfId="47013"/>
    <cellStyle name="Output 6 2 3 4 3" xfId="37469"/>
    <cellStyle name="Output 6 2 3 5" xfId="16368"/>
    <cellStyle name="Output 6 2 3 5 2" xfId="28114"/>
    <cellStyle name="Output 6 2 3 5 2 2" xfId="47940"/>
    <cellStyle name="Output 6 2 3 5 3" xfId="38418"/>
    <cellStyle name="Output 6 2 3 6" xfId="17241"/>
    <cellStyle name="Output 6 2 3 6 2" xfId="28987"/>
    <cellStyle name="Output 6 2 3 6 2 2" xfId="48813"/>
    <cellStyle name="Output 6 2 3 6 3" xfId="39291"/>
    <cellStyle name="Output 6 2 3 7" xfId="18106"/>
    <cellStyle name="Output 6 2 3 7 2" xfId="29826"/>
    <cellStyle name="Output 6 2 3 7 2 2" xfId="49652"/>
    <cellStyle name="Output 6 2 3 7 3" xfId="40156"/>
    <cellStyle name="Output 6 2 3 8" xfId="18882"/>
    <cellStyle name="Output 6 2 3 8 2" xfId="40932"/>
    <cellStyle name="Output 6 2 3 9" xfId="31338"/>
    <cellStyle name="Output 6 2 4" xfId="9708"/>
    <cellStyle name="Output 6 2 4 2" xfId="14113"/>
    <cellStyle name="Output 6 2 4 2 2" xfId="25885"/>
    <cellStyle name="Output 6 2 4 2 2 2" xfId="45711"/>
    <cellStyle name="Output 6 2 4 2 3" xfId="36163"/>
    <cellStyle name="Output 6 2 4 3" xfId="15073"/>
    <cellStyle name="Output 6 2 4 3 2" xfId="26843"/>
    <cellStyle name="Output 6 2 4 3 2 2" xfId="46669"/>
    <cellStyle name="Output 6 2 4 3 3" xfId="37123"/>
    <cellStyle name="Output 6 2 4 4" xfId="16025"/>
    <cellStyle name="Output 6 2 4 4 2" xfId="27771"/>
    <cellStyle name="Output 6 2 4 4 2 2" xfId="47597"/>
    <cellStyle name="Output 6 2 4 4 3" xfId="38075"/>
    <cellStyle name="Output 6 2 4 5" xfId="16899"/>
    <cellStyle name="Output 6 2 4 5 2" xfId="28645"/>
    <cellStyle name="Output 6 2 4 5 2 2" xfId="48471"/>
    <cellStyle name="Output 6 2 4 5 3" xfId="38949"/>
    <cellStyle name="Output 6 2 4 6" xfId="17764"/>
    <cellStyle name="Output 6 2 4 6 2" xfId="29484"/>
    <cellStyle name="Output 6 2 4 6 2 2" xfId="49310"/>
    <cellStyle name="Output 6 2 4 6 3" xfId="39814"/>
    <cellStyle name="Output 6 2 4 7" xfId="18540"/>
    <cellStyle name="Output 6 2 4 7 2" xfId="30260"/>
    <cellStyle name="Output 6 2 4 7 2 2" xfId="50086"/>
    <cellStyle name="Output 6 2 4 7 3" xfId="40590"/>
    <cellStyle name="Output 6 2 4 8" xfId="19297"/>
    <cellStyle name="Output 6 2 4 8 2" xfId="41347"/>
    <cellStyle name="Output 6 2 4 9" xfId="31772"/>
    <cellStyle name="Output 6 2 5" xfId="12410"/>
    <cellStyle name="Output 6 2 5 2" xfId="24226"/>
    <cellStyle name="Output 6 2 5 2 2" xfId="44053"/>
    <cellStyle name="Output 6 2 5 3" xfId="34461"/>
    <cellStyle name="Output 6 2 6" xfId="10773"/>
    <cellStyle name="Output 6 2 6 2" xfId="22644"/>
    <cellStyle name="Output 6 2 6 2 2" xfId="42475"/>
    <cellStyle name="Output 6 2 6 3" xfId="32828"/>
    <cellStyle name="Output 6 2 7" xfId="13781"/>
    <cellStyle name="Output 6 2 7 2" xfId="25556"/>
    <cellStyle name="Output 6 2 7 2 2" xfId="45382"/>
    <cellStyle name="Output 6 2 7 3" xfId="35831"/>
    <cellStyle name="Output 6 2 8" xfId="14759"/>
    <cellStyle name="Output 6 2 8 2" xfId="26529"/>
    <cellStyle name="Output 6 2 8 2 2" xfId="46355"/>
    <cellStyle name="Output 6 2 8 3" xfId="36809"/>
    <cellStyle name="Output 6 2 9" xfId="15712"/>
    <cellStyle name="Output 6 2 9 2" xfId="27466"/>
    <cellStyle name="Output 6 2 9 2 2" xfId="47292"/>
    <cellStyle name="Output 6 2 9 3" xfId="37762"/>
    <cellStyle name="Output 6 3" xfId="7317"/>
    <cellStyle name="Output 6 3 10" xfId="13189"/>
    <cellStyle name="Output 6 3 10 2" xfId="24980"/>
    <cellStyle name="Output 6 3 10 2 2" xfId="44806"/>
    <cellStyle name="Output 6 3 10 3" xfId="35239"/>
    <cellStyle name="Output 6 3 11" xfId="30932"/>
    <cellStyle name="Output 6 3 2" xfId="8960"/>
    <cellStyle name="Output 6 3 2 2" xfId="13621"/>
    <cellStyle name="Output 6 3 2 2 2" xfId="25403"/>
    <cellStyle name="Output 6 3 2 2 2 2" xfId="45229"/>
    <cellStyle name="Output 6 3 2 2 3" xfId="35671"/>
    <cellStyle name="Output 6 3 2 3" xfId="14627"/>
    <cellStyle name="Output 6 3 2 3 2" xfId="26398"/>
    <cellStyle name="Output 6 3 2 3 2 2" xfId="46224"/>
    <cellStyle name="Output 6 3 2 3 3" xfId="36677"/>
    <cellStyle name="Output 6 3 2 4" xfId="15585"/>
    <cellStyle name="Output 6 3 2 4 2" xfId="27346"/>
    <cellStyle name="Output 6 3 2 4 2 2" xfId="47172"/>
    <cellStyle name="Output 6 3 2 4 3" xfId="37635"/>
    <cellStyle name="Output 6 3 2 5" xfId="16512"/>
    <cellStyle name="Output 6 3 2 5 2" xfId="28258"/>
    <cellStyle name="Output 6 3 2 5 2 2" xfId="48084"/>
    <cellStyle name="Output 6 3 2 5 3" xfId="38562"/>
    <cellStyle name="Output 6 3 2 6" xfId="17383"/>
    <cellStyle name="Output 6 3 2 6 2" xfId="29126"/>
    <cellStyle name="Output 6 3 2 6 2 2" xfId="48952"/>
    <cellStyle name="Output 6 3 2 6 3" xfId="39433"/>
    <cellStyle name="Output 6 3 2 7" xfId="18230"/>
    <cellStyle name="Output 6 3 2 7 2" xfId="29950"/>
    <cellStyle name="Output 6 3 2 7 2 2" xfId="49776"/>
    <cellStyle name="Output 6 3 2 7 3" xfId="40280"/>
    <cellStyle name="Output 6 3 2 8" xfId="18997"/>
    <cellStyle name="Output 6 3 2 8 2" xfId="41047"/>
    <cellStyle name="Output 6 3 2 9" xfId="31466"/>
    <cellStyle name="Output 6 3 3" xfId="9823"/>
    <cellStyle name="Output 6 3 3 2" xfId="14228"/>
    <cellStyle name="Output 6 3 3 2 2" xfId="26000"/>
    <cellStyle name="Output 6 3 3 2 2 2" xfId="45826"/>
    <cellStyle name="Output 6 3 3 2 3" xfId="36278"/>
    <cellStyle name="Output 6 3 3 3" xfId="15188"/>
    <cellStyle name="Output 6 3 3 3 2" xfId="26958"/>
    <cellStyle name="Output 6 3 3 3 2 2" xfId="46784"/>
    <cellStyle name="Output 6 3 3 3 3" xfId="37238"/>
    <cellStyle name="Output 6 3 3 4" xfId="16140"/>
    <cellStyle name="Output 6 3 3 4 2" xfId="27886"/>
    <cellStyle name="Output 6 3 3 4 2 2" xfId="47712"/>
    <cellStyle name="Output 6 3 3 4 3" xfId="38190"/>
    <cellStyle name="Output 6 3 3 5" xfId="17014"/>
    <cellStyle name="Output 6 3 3 5 2" xfId="28760"/>
    <cellStyle name="Output 6 3 3 5 2 2" xfId="48586"/>
    <cellStyle name="Output 6 3 3 5 3" xfId="39064"/>
    <cellStyle name="Output 6 3 3 6" xfId="17879"/>
    <cellStyle name="Output 6 3 3 6 2" xfId="29599"/>
    <cellStyle name="Output 6 3 3 6 2 2" xfId="49425"/>
    <cellStyle name="Output 6 3 3 6 3" xfId="39929"/>
    <cellStyle name="Output 6 3 3 7" xfId="18655"/>
    <cellStyle name="Output 6 3 3 7 2" xfId="30375"/>
    <cellStyle name="Output 6 3 3 7 2 2" xfId="50201"/>
    <cellStyle name="Output 6 3 3 7 3" xfId="40705"/>
    <cellStyle name="Output 6 3 3 8" xfId="19412"/>
    <cellStyle name="Output 6 3 3 8 2" xfId="41462"/>
    <cellStyle name="Output 6 3 3 9" xfId="31887"/>
    <cellStyle name="Output 6 3 4" xfId="12591"/>
    <cellStyle name="Output 6 3 4 2" xfId="24405"/>
    <cellStyle name="Output 6 3 4 2 2" xfId="44232"/>
    <cellStyle name="Output 6 3 4 3" xfId="34642"/>
    <cellStyle name="Output 6 3 5" xfId="10605"/>
    <cellStyle name="Output 6 3 5 2" xfId="22476"/>
    <cellStyle name="Output 6 3 5 2 2" xfId="42307"/>
    <cellStyle name="Output 6 3 5 3" xfId="32660"/>
    <cellStyle name="Output 6 3 6" xfId="12790"/>
    <cellStyle name="Output 6 3 6 2" xfId="24596"/>
    <cellStyle name="Output 6 3 6 2 2" xfId="44423"/>
    <cellStyle name="Output 6 3 6 3" xfId="34841"/>
    <cellStyle name="Output 6 3 7" xfId="10437"/>
    <cellStyle name="Output 6 3 7 2" xfId="22311"/>
    <cellStyle name="Output 6 3 7 2 2" xfId="42142"/>
    <cellStyle name="Output 6 3 7 3" xfId="32492"/>
    <cellStyle name="Output 6 3 8" xfId="12285"/>
    <cellStyle name="Output 6 3 8 2" xfId="24105"/>
    <cellStyle name="Output 6 3 8 2 2" xfId="43932"/>
    <cellStyle name="Output 6 3 8 3" xfId="34336"/>
    <cellStyle name="Output 6 3 9" xfId="10888"/>
    <cellStyle name="Output 6 3 9 2" xfId="22759"/>
    <cellStyle name="Output 6 3 9 2 2" xfId="42590"/>
    <cellStyle name="Output 6 3 9 3" xfId="32943"/>
    <cellStyle name="Output 6 4" xfId="8161"/>
    <cellStyle name="Output 6 4 2" xfId="13132"/>
    <cellStyle name="Output 6 4 2 2" xfId="24925"/>
    <cellStyle name="Output 6 4 2 2 2" xfId="44751"/>
    <cellStyle name="Output 6 4 2 3" xfId="35182"/>
    <cellStyle name="Output 6 4 3" xfId="10177"/>
    <cellStyle name="Output 6 4 3 2" xfId="22051"/>
    <cellStyle name="Output 6 4 3 2 2" xfId="41883"/>
    <cellStyle name="Output 6 4 3 3" xfId="32233"/>
    <cellStyle name="Output 6 4 4" xfId="11963"/>
    <cellStyle name="Output 6 4 4 2" xfId="23791"/>
    <cellStyle name="Output 6 4 4 2 2" xfId="43619"/>
    <cellStyle name="Output 6 4 4 3" xfId="34015"/>
    <cellStyle name="Output 6 4 5" xfId="11159"/>
    <cellStyle name="Output 6 4 5 2" xfId="23027"/>
    <cellStyle name="Output 6 4 5 2 2" xfId="42857"/>
    <cellStyle name="Output 6 4 5 3" xfId="33213"/>
    <cellStyle name="Output 6 4 6" xfId="11617"/>
    <cellStyle name="Output 6 4 6 2" xfId="23474"/>
    <cellStyle name="Output 6 4 6 2 2" xfId="43303"/>
    <cellStyle name="Output 6 4 6 3" xfId="33670"/>
    <cellStyle name="Output 6 4 7" xfId="11430"/>
    <cellStyle name="Output 6 4 7 2" xfId="23291"/>
    <cellStyle name="Output 6 4 7 2 2" xfId="43120"/>
    <cellStyle name="Output 6 4 7 3" xfId="33483"/>
    <cellStyle name="Output 6 4 8" xfId="12460"/>
    <cellStyle name="Output 6 4 8 2" xfId="34511"/>
    <cellStyle name="Output 6 4 9" xfId="31219"/>
    <cellStyle name="Output 6 5" xfId="9595"/>
    <cellStyle name="Output 6 5 2" xfId="14000"/>
    <cellStyle name="Output 6 5 2 2" xfId="25772"/>
    <cellStyle name="Output 6 5 2 2 2" xfId="45598"/>
    <cellStyle name="Output 6 5 2 3" xfId="36050"/>
    <cellStyle name="Output 6 5 3" xfId="14960"/>
    <cellStyle name="Output 6 5 3 2" xfId="26730"/>
    <cellStyle name="Output 6 5 3 2 2" xfId="46556"/>
    <cellStyle name="Output 6 5 3 3" xfId="37010"/>
    <cellStyle name="Output 6 5 4" xfId="15912"/>
    <cellStyle name="Output 6 5 4 2" xfId="27658"/>
    <cellStyle name="Output 6 5 4 2 2" xfId="47484"/>
    <cellStyle name="Output 6 5 4 3" xfId="37962"/>
    <cellStyle name="Output 6 5 5" xfId="16786"/>
    <cellStyle name="Output 6 5 5 2" xfId="28532"/>
    <cellStyle name="Output 6 5 5 2 2" xfId="48358"/>
    <cellStyle name="Output 6 5 5 3" xfId="38836"/>
    <cellStyle name="Output 6 5 6" xfId="17651"/>
    <cellStyle name="Output 6 5 6 2" xfId="29371"/>
    <cellStyle name="Output 6 5 6 2 2" xfId="49197"/>
    <cellStyle name="Output 6 5 6 3" xfId="39701"/>
    <cellStyle name="Output 6 5 7" xfId="18427"/>
    <cellStyle name="Output 6 5 7 2" xfId="30147"/>
    <cellStyle name="Output 6 5 7 2 2" xfId="49973"/>
    <cellStyle name="Output 6 5 7 3" xfId="40477"/>
    <cellStyle name="Output 6 5 8" xfId="19184"/>
    <cellStyle name="Output 6 5 8 2" xfId="41234"/>
    <cellStyle name="Output 6 5 9" xfId="31659"/>
    <cellStyle name="Output 6 6" xfId="12038"/>
    <cellStyle name="Output 6 6 2" xfId="23865"/>
    <cellStyle name="Output 6 6 2 2" xfId="43693"/>
    <cellStyle name="Output 6 6 3" xfId="34090"/>
    <cellStyle name="Output 6 7" xfId="11093"/>
    <cellStyle name="Output 6 7 2" xfId="22961"/>
    <cellStyle name="Output 6 7 2 2" xfId="42791"/>
    <cellStyle name="Output 6 7 3" xfId="33147"/>
    <cellStyle name="Output 6 8" xfId="11657"/>
    <cellStyle name="Output 6 8 2" xfId="23514"/>
    <cellStyle name="Output 6 8 2 2" xfId="43343"/>
    <cellStyle name="Output 6 8 3" xfId="33710"/>
    <cellStyle name="Output 6 9" xfId="11392"/>
    <cellStyle name="Output 6 9 2" xfId="23253"/>
    <cellStyle name="Output 6 9 2 2" xfId="43082"/>
    <cellStyle name="Output 6 9 3" xfId="33445"/>
    <cellStyle name="Output 7" xfId="6387"/>
    <cellStyle name="Output 7 10" xfId="12118"/>
    <cellStyle name="Output 7 10 2" xfId="23944"/>
    <cellStyle name="Output 7 10 2 2" xfId="43771"/>
    <cellStyle name="Output 7 10 3" xfId="34169"/>
    <cellStyle name="Output 7 11" xfId="11022"/>
    <cellStyle name="Output 7 11 2" xfId="22891"/>
    <cellStyle name="Output 7 11 2 2" xfId="42722"/>
    <cellStyle name="Output 7 11 3" xfId="33077"/>
    <cellStyle name="Output 7 12" xfId="11718"/>
    <cellStyle name="Output 7 12 2" xfId="23571"/>
    <cellStyle name="Output 7 12 2 2" xfId="43399"/>
    <cellStyle name="Output 7 12 3" xfId="33770"/>
    <cellStyle name="Output 7 13" xfId="30680"/>
    <cellStyle name="Output 7 2" xfId="7053"/>
    <cellStyle name="Output 7 2 10" xfId="10340"/>
    <cellStyle name="Output 7 2 10 2" xfId="22214"/>
    <cellStyle name="Output 7 2 10 2 2" xfId="42045"/>
    <cellStyle name="Output 7 2 10 3" xfId="32395"/>
    <cellStyle name="Output 7 2 11" xfId="11937"/>
    <cellStyle name="Output 7 2 11 2" xfId="23765"/>
    <cellStyle name="Output 7 2 11 2 2" xfId="43593"/>
    <cellStyle name="Output 7 2 11 3" xfId="33989"/>
    <cellStyle name="Output 7 2 12" xfId="30805"/>
    <cellStyle name="Output 7 2 2" xfId="7841"/>
    <cellStyle name="Output 7 2 2 10" xfId="18167"/>
    <cellStyle name="Output 7 2 2 10 2" xfId="29887"/>
    <cellStyle name="Output 7 2 2 10 2 2" xfId="49713"/>
    <cellStyle name="Output 7 2 2 10 3" xfId="40217"/>
    <cellStyle name="Output 7 2 2 11" xfId="31053"/>
    <cellStyle name="Output 7 2 2 2" xfId="9484"/>
    <cellStyle name="Output 7 2 2 2 2" xfId="13919"/>
    <cellStyle name="Output 7 2 2 2 2 2" xfId="25692"/>
    <cellStyle name="Output 7 2 2 2 2 2 2" xfId="45518"/>
    <cellStyle name="Output 7 2 2 2 2 3" xfId="35969"/>
    <cellStyle name="Output 7 2 2 2 3" xfId="14881"/>
    <cellStyle name="Output 7 2 2 2 3 2" xfId="26651"/>
    <cellStyle name="Output 7 2 2 2 3 2 2" xfId="46477"/>
    <cellStyle name="Output 7 2 2 2 3 3" xfId="36931"/>
    <cellStyle name="Output 7 2 2 2 4" xfId="15833"/>
    <cellStyle name="Output 7 2 2 2 4 2" xfId="27581"/>
    <cellStyle name="Output 7 2 2 2 4 2 2" xfId="47407"/>
    <cellStyle name="Output 7 2 2 2 4 3" xfId="37883"/>
    <cellStyle name="Output 7 2 2 2 5" xfId="16713"/>
    <cellStyle name="Output 7 2 2 2 5 2" xfId="28459"/>
    <cellStyle name="Output 7 2 2 2 5 2 2" xfId="48285"/>
    <cellStyle name="Output 7 2 2 2 5 3" xfId="38763"/>
    <cellStyle name="Output 7 2 2 2 6" xfId="17579"/>
    <cellStyle name="Output 7 2 2 2 6 2" xfId="29299"/>
    <cellStyle name="Output 7 2 2 2 6 2 2" xfId="49125"/>
    <cellStyle name="Output 7 2 2 2 6 3" xfId="39629"/>
    <cellStyle name="Output 7 2 2 2 7" xfId="18355"/>
    <cellStyle name="Output 7 2 2 2 7 2" xfId="30075"/>
    <cellStyle name="Output 7 2 2 2 7 2 2" xfId="49901"/>
    <cellStyle name="Output 7 2 2 2 7 3" xfId="40405"/>
    <cellStyle name="Output 7 2 2 2 8" xfId="19112"/>
    <cellStyle name="Output 7 2 2 2 8 2" xfId="41162"/>
    <cellStyle name="Output 7 2 2 2 9" xfId="31587"/>
    <cellStyle name="Output 7 2 2 3" xfId="9938"/>
    <cellStyle name="Output 7 2 2 3 2" xfId="14343"/>
    <cellStyle name="Output 7 2 2 3 2 2" xfId="26115"/>
    <cellStyle name="Output 7 2 2 3 2 2 2" xfId="45941"/>
    <cellStyle name="Output 7 2 2 3 2 3" xfId="36393"/>
    <cellStyle name="Output 7 2 2 3 3" xfId="15303"/>
    <cellStyle name="Output 7 2 2 3 3 2" xfId="27073"/>
    <cellStyle name="Output 7 2 2 3 3 2 2" xfId="46899"/>
    <cellStyle name="Output 7 2 2 3 3 3" xfId="37353"/>
    <cellStyle name="Output 7 2 2 3 4" xfId="16255"/>
    <cellStyle name="Output 7 2 2 3 4 2" xfId="28001"/>
    <cellStyle name="Output 7 2 2 3 4 2 2" xfId="47827"/>
    <cellStyle name="Output 7 2 2 3 4 3" xfId="38305"/>
    <cellStyle name="Output 7 2 2 3 5" xfId="17129"/>
    <cellStyle name="Output 7 2 2 3 5 2" xfId="28875"/>
    <cellStyle name="Output 7 2 2 3 5 2 2" xfId="48701"/>
    <cellStyle name="Output 7 2 2 3 5 3" xfId="39179"/>
    <cellStyle name="Output 7 2 2 3 6" xfId="17994"/>
    <cellStyle name="Output 7 2 2 3 6 2" xfId="29714"/>
    <cellStyle name="Output 7 2 2 3 6 2 2" xfId="49540"/>
    <cellStyle name="Output 7 2 2 3 6 3" xfId="40044"/>
    <cellStyle name="Output 7 2 2 3 7" xfId="18770"/>
    <cellStyle name="Output 7 2 2 3 7 2" xfId="30490"/>
    <cellStyle name="Output 7 2 2 3 7 2 2" xfId="50316"/>
    <cellStyle name="Output 7 2 2 3 7 3" xfId="40820"/>
    <cellStyle name="Output 7 2 2 3 8" xfId="19527"/>
    <cellStyle name="Output 7 2 2 3 8 2" xfId="41577"/>
    <cellStyle name="Output 7 2 2 3 9" xfId="32002"/>
    <cellStyle name="Output 7 2 2 4" xfId="12903"/>
    <cellStyle name="Output 7 2 2 4 2" xfId="24701"/>
    <cellStyle name="Output 7 2 2 4 2 2" xfId="44528"/>
    <cellStyle name="Output 7 2 2 4 3" xfId="34954"/>
    <cellStyle name="Output 7 2 2 5" xfId="13512"/>
    <cellStyle name="Output 7 2 2 5 2" xfId="25294"/>
    <cellStyle name="Output 7 2 2 5 2 2" xfId="45120"/>
    <cellStyle name="Output 7 2 2 5 3" xfId="35562"/>
    <cellStyle name="Output 7 2 2 6" xfId="14526"/>
    <cellStyle name="Output 7 2 2 6 2" xfId="26297"/>
    <cellStyle name="Output 7 2 2 6 2 2" xfId="46123"/>
    <cellStyle name="Output 7 2 2 6 3" xfId="36576"/>
    <cellStyle name="Output 7 2 2 7" xfId="15485"/>
    <cellStyle name="Output 7 2 2 7 2" xfId="27253"/>
    <cellStyle name="Output 7 2 2 7 2 2" xfId="47079"/>
    <cellStyle name="Output 7 2 2 7 3" xfId="37535"/>
    <cellStyle name="Output 7 2 2 8" xfId="16429"/>
    <cellStyle name="Output 7 2 2 8 2" xfId="28175"/>
    <cellStyle name="Output 7 2 2 8 2 2" xfId="48001"/>
    <cellStyle name="Output 7 2 2 8 3" xfId="38479"/>
    <cellStyle name="Output 7 2 2 9" xfId="17302"/>
    <cellStyle name="Output 7 2 2 9 2" xfId="29048"/>
    <cellStyle name="Output 7 2 2 9 2 2" xfId="48874"/>
    <cellStyle name="Output 7 2 2 9 3" xfId="39352"/>
    <cellStyle name="Output 7 2 3" xfId="8698"/>
    <cellStyle name="Output 7 2 3 2" xfId="13440"/>
    <cellStyle name="Output 7 2 3 2 2" xfId="25225"/>
    <cellStyle name="Output 7 2 3 2 2 2" xfId="45051"/>
    <cellStyle name="Output 7 2 3 2 3" xfId="35490"/>
    <cellStyle name="Output 7 2 3 3" xfId="14460"/>
    <cellStyle name="Output 7 2 3 3 2" xfId="26232"/>
    <cellStyle name="Output 7 2 3 3 2 2" xfId="46058"/>
    <cellStyle name="Output 7 2 3 3 3" xfId="36510"/>
    <cellStyle name="Output 7 2 3 4" xfId="15420"/>
    <cellStyle name="Output 7 2 3 4 2" xfId="27188"/>
    <cellStyle name="Output 7 2 3 4 2 2" xfId="47014"/>
    <cellStyle name="Output 7 2 3 4 3" xfId="37470"/>
    <cellStyle name="Output 7 2 3 5" xfId="16369"/>
    <cellStyle name="Output 7 2 3 5 2" xfId="28115"/>
    <cellStyle name="Output 7 2 3 5 2 2" xfId="47941"/>
    <cellStyle name="Output 7 2 3 5 3" xfId="38419"/>
    <cellStyle name="Output 7 2 3 6" xfId="17242"/>
    <cellStyle name="Output 7 2 3 6 2" xfId="28988"/>
    <cellStyle name="Output 7 2 3 6 2 2" xfId="48814"/>
    <cellStyle name="Output 7 2 3 6 3" xfId="39292"/>
    <cellStyle name="Output 7 2 3 7" xfId="18107"/>
    <cellStyle name="Output 7 2 3 7 2" xfId="29827"/>
    <cellStyle name="Output 7 2 3 7 2 2" xfId="49653"/>
    <cellStyle name="Output 7 2 3 7 3" xfId="40157"/>
    <cellStyle name="Output 7 2 3 8" xfId="18883"/>
    <cellStyle name="Output 7 2 3 8 2" xfId="40933"/>
    <cellStyle name="Output 7 2 3 9" xfId="31339"/>
    <cellStyle name="Output 7 2 4" xfId="9709"/>
    <cellStyle name="Output 7 2 4 2" xfId="14114"/>
    <cellStyle name="Output 7 2 4 2 2" xfId="25886"/>
    <cellStyle name="Output 7 2 4 2 2 2" xfId="45712"/>
    <cellStyle name="Output 7 2 4 2 3" xfId="36164"/>
    <cellStyle name="Output 7 2 4 3" xfId="15074"/>
    <cellStyle name="Output 7 2 4 3 2" xfId="26844"/>
    <cellStyle name="Output 7 2 4 3 2 2" xfId="46670"/>
    <cellStyle name="Output 7 2 4 3 3" xfId="37124"/>
    <cellStyle name="Output 7 2 4 4" xfId="16026"/>
    <cellStyle name="Output 7 2 4 4 2" xfId="27772"/>
    <cellStyle name="Output 7 2 4 4 2 2" xfId="47598"/>
    <cellStyle name="Output 7 2 4 4 3" xfId="38076"/>
    <cellStyle name="Output 7 2 4 5" xfId="16900"/>
    <cellStyle name="Output 7 2 4 5 2" xfId="28646"/>
    <cellStyle name="Output 7 2 4 5 2 2" xfId="48472"/>
    <cellStyle name="Output 7 2 4 5 3" xfId="38950"/>
    <cellStyle name="Output 7 2 4 6" xfId="17765"/>
    <cellStyle name="Output 7 2 4 6 2" xfId="29485"/>
    <cellStyle name="Output 7 2 4 6 2 2" xfId="49311"/>
    <cellStyle name="Output 7 2 4 6 3" xfId="39815"/>
    <cellStyle name="Output 7 2 4 7" xfId="18541"/>
    <cellStyle name="Output 7 2 4 7 2" xfId="30261"/>
    <cellStyle name="Output 7 2 4 7 2 2" xfId="50087"/>
    <cellStyle name="Output 7 2 4 7 3" xfId="40591"/>
    <cellStyle name="Output 7 2 4 8" xfId="19298"/>
    <cellStyle name="Output 7 2 4 8 2" xfId="41348"/>
    <cellStyle name="Output 7 2 4 9" xfId="31773"/>
    <cellStyle name="Output 7 2 5" xfId="12411"/>
    <cellStyle name="Output 7 2 5 2" xfId="24227"/>
    <cellStyle name="Output 7 2 5 2 2" xfId="44054"/>
    <cellStyle name="Output 7 2 5 3" xfId="34462"/>
    <cellStyle name="Output 7 2 6" xfId="10772"/>
    <cellStyle name="Output 7 2 6 2" xfId="22643"/>
    <cellStyle name="Output 7 2 6 2 2" xfId="42474"/>
    <cellStyle name="Output 7 2 6 3" xfId="32827"/>
    <cellStyle name="Output 7 2 7" xfId="13277"/>
    <cellStyle name="Output 7 2 7 2" xfId="25065"/>
    <cellStyle name="Output 7 2 7 2 2" xfId="44891"/>
    <cellStyle name="Output 7 2 7 3" xfId="35327"/>
    <cellStyle name="Output 7 2 8" xfId="10067"/>
    <cellStyle name="Output 7 2 8 2" xfId="21942"/>
    <cellStyle name="Output 7 2 8 2 2" xfId="41774"/>
    <cellStyle name="Output 7 2 8 3" xfId="32123"/>
    <cellStyle name="Output 7 2 9" xfId="12945"/>
    <cellStyle name="Output 7 2 9 2" xfId="24742"/>
    <cellStyle name="Output 7 2 9 2 2" xfId="44569"/>
    <cellStyle name="Output 7 2 9 3" xfId="34996"/>
    <cellStyle name="Output 7 3" xfId="7318"/>
    <cellStyle name="Output 7 3 10" xfId="17502"/>
    <cellStyle name="Output 7 3 10 2" xfId="29244"/>
    <cellStyle name="Output 7 3 10 2 2" xfId="49070"/>
    <cellStyle name="Output 7 3 10 3" xfId="39552"/>
    <cellStyle name="Output 7 3 11" xfId="30933"/>
    <cellStyle name="Output 7 3 2" xfId="8961"/>
    <cellStyle name="Output 7 3 2 2" xfId="13622"/>
    <cellStyle name="Output 7 3 2 2 2" xfId="25404"/>
    <cellStyle name="Output 7 3 2 2 2 2" xfId="45230"/>
    <cellStyle name="Output 7 3 2 2 3" xfId="35672"/>
    <cellStyle name="Output 7 3 2 3" xfId="14628"/>
    <cellStyle name="Output 7 3 2 3 2" xfId="26399"/>
    <cellStyle name="Output 7 3 2 3 2 2" xfId="46225"/>
    <cellStyle name="Output 7 3 2 3 3" xfId="36678"/>
    <cellStyle name="Output 7 3 2 4" xfId="15586"/>
    <cellStyle name="Output 7 3 2 4 2" xfId="27347"/>
    <cellStyle name="Output 7 3 2 4 2 2" xfId="47173"/>
    <cellStyle name="Output 7 3 2 4 3" xfId="37636"/>
    <cellStyle name="Output 7 3 2 5" xfId="16513"/>
    <cellStyle name="Output 7 3 2 5 2" xfId="28259"/>
    <cellStyle name="Output 7 3 2 5 2 2" xfId="48085"/>
    <cellStyle name="Output 7 3 2 5 3" xfId="38563"/>
    <cellStyle name="Output 7 3 2 6" xfId="17384"/>
    <cellStyle name="Output 7 3 2 6 2" xfId="29127"/>
    <cellStyle name="Output 7 3 2 6 2 2" xfId="48953"/>
    <cellStyle name="Output 7 3 2 6 3" xfId="39434"/>
    <cellStyle name="Output 7 3 2 7" xfId="18231"/>
    <cellStyle name="Output 7 3 2 7 2" xfId="29951"/>
    <cellStyle name="Output 7 3 2 7 2 2" xfId="49777"/>
    <cellStyle name="Output 7 3 2 7 3" xfId="40281"/>
    <cellStyle name="Output 7 3 2 8" xfId="18998"/>
    <cellStyle name="Output 7 3 2 8 2" xfId="41048"/>
    <cellStyle name="Output 7 3 2 9" xfId="31467"/>
    <cellStyle name="Output 7 3 3" xfId="9824"/>
    <cellStyle name="Output 7 3 3 2" xfId="14229"/>
    <cellStyle name="Output 7 3 3 2 2" xfId="26001"/>
    <cellStyle name="Output 7 3 3 2 2 2" xfId="45827"/>
    <cellStyle name="Output 7 3 3 2 3" xfId="36279"/>
    <cellStyle name="Output 7 3 3 3" xfId="15189"/>
    <cellStyle name="Output 7 3 3 3 2" xfId="26959"/>
    <cellStyle name="Output 7 3 3 3 2 2" xfId="46785"/>
    <cellStyle name="Output 7 3 3 3 3" xfId="37239"/>
    <cellStyle name="Output 7 3 3 4" xfId="16141"/>
    <cellStyle name="Output 7 3 3 4 2" xfId="27887"/>
    <cellStyle name="Output 7 3 3 4 2 2" xfId="47713"/>
    <cellStyle name="Output 7 3 3 4 3" xfId="38191"/>
    <cellStyle name="Output 7 3 3 5" xfId="17015"/>
    <cellStyle name="Output 7 3 3 5 2" xfId="28761"/>
    <cellStyle name="Output 7 3 3 5 2 2" xfId="48587"/>
    <cellStyle name="Output 7 3 3 5 3" xfId="39065"/>
    <cellStyle name="Output 7 3 3 6" xfId="17880"/>
    <cellStyle name="Output 7 3 3 6 2" xfId="29600"/>
    <cellStyle name="Output 7 3 3 6 2 2" xfId="49426"/>
    <cellStyle name="Output 7 3 3 6 3" xfId="39930"/>
    <cellStyle name="Output 7 3 3 7" xfId="18656"/>
    <cellStyle name="Output 7 3 3 7 2" xfId="30376"/>
    <cellStyle name="Output 7 3 3 7 2 2" xfId="50202"/>
    <cellStyle name="Output 7 3 3 7 3" xfId="40706"/>
    <cellStyle name="Output 7 3 3 8" xfId="19413"/>
    <cellStyle name="Output 7 3 3 8 2" xfId="41463"/>
    <cellStyle name="Output 7 3 3 9" xfId="31888"/>
    <cellStyle name="Output 7 3 4" xfId="12592"/>
    <cellStyle name="Output 7 3 4 2" xfId="24406"/>
    <cellStyle name="Output 7 3 4 2 2" xfId="44233"/>
    <cellStyle name="Output 7 3 4 3" xfId="34643"/>
    <cellStyle name="Output 7 3 5" xfId="10604"/>
    <cellStyle name="Output 7 3 5 2" xfId="22475"/>
    <cellStyle name="Output 7 3 5 2 2" xfId="42306"/>
    <cellStyle name="Output 7 3 5 3" xfId="32659"/>
    <cellStyle name="Output 7 3 6" xfId="13810"/>
    <cellStyle name="Output 7 3 6 2" xfId="25585"/>
    <cellStyle name="Output 7 3 6 2 2" xfId="45411"/>
    <cellStyle name="Output 7 3 6 3" xfId="35860"/>
    <cellStyle name="Output 7 3 7" xfId="14786"/>
    <cellStyle name="Output 7 3 7 2" xfId="26556"/>
    <cellStyle name="Output 7 3 7 2 2" xfId="46382"/>
    <cellStyle name="Output 7 3 7 3" xfId="36836"/>
    <cellStyle name="Output 7 3 8" xfId="15738"/>
    <cellStyle name="Output 7 3 8 2" xfId="27492"/>
    <cellStyle name="Output 7 3 8 2 2" xfId="47318"/>
    <cellStyle name="Output 7 3 8 3" xfId="37788"/>
    <cellStyle name="Output 7 3 9" xfId="16633"/>
    <cellStyle name="Output 7 3 9 2" xfId="28379"/>
    <cellStyle name="Output 7 3 9 2 2" xfId="48205"/>
    <cellStyle name="Output 7 3 9 3" xfId="38683"/>
    <cellStyle name="Output 7 4" xfId="8162"/>
    <cellStyle name="Output 7 4 2" xfId="13133"/>
    <cellStyle name="Output 7 4 2 2" xfId="24926"/>
    <cellStyle name="Output 7 4 2 2 2" xfId="44752"/>
    <cellStyle name="Output 7 4 2 3" xfId="35183"/>
    <cellStyle name="Output 7 4 3" xfId="10176"/>
    <cellStyle name="Output 7 4 3 2" xfId="22050"/>
    <cellStyle name="Output 7 4 3 2 2" xfId="41882"/>
    <cellStyle name="Output 7 4 3 3" xfId="32232"/>
    <cellStyle name="Output 7 4 4" xfId="11964"/>
    <cellStyle name="Output 7 4 4 2" xfId="23792"/>
    <cellStyle name="Output 7 4 4 2 2" xfId="43620"/>
    <cellStyle name="Output 7 4 4 3" xfId="34016"/>
    <cellStyle name="Output 7 4 5" xfId="11158"/>
    <cellStyle name="Output 7 4 5 2" xfId="23026"/>
    <cellStyle name="Output 7 4 5 2 2" xfId="42856"/>
    <cellStyle name="Output 7 4 5 3" xfId="33212"/>
    <cellStyle name="Output 7 4 6" xfId="11618"/>
    <cellStyle name="Output 7 4 6 2" xfId="23475"/>
    <cellStyle name="Output 7 4 6 2 2" xfId="43304"/>
    <cellStyle name="Output 7 4 6 3" xfId="33671"/>
    <cellStyle name="Output 7 4 7" xfId="11429"/>
    <cellStyle name="Output 7 4 7 2" xfId="23290"/>
    <cellStyle name="Output 7 4 7 2 2" xfId="43119"/>
    <cellStyle name="Output 7 4 7 3" xfId="33482"/>
    <cellStyle name="Output 7 4 8" xfId="13488"/>
    <cellStyle name="Output 7 4 8 2" xfId="35538"/>
    <cellStyle name="Output 7 4 9" xfId="31220"/>
    <cellStyle name="Output 7 5" xfId="9596"/>
    <cellStyle name="Output 7 5 2" xfId="14001"/>
    <cellStyle name="Output 7 5 2 2" xfId="25773"/>
    <cellStyle name="Output 7 5 2 2 2" xfId="45599"/>
    <cellStyle name="Output 7 5 2 3" xfId="36051"/>
    <cellStyle name="Output 7 5 3" xfId="14961"/>
    <cellStyle name="Output 7 5 3 2" xfId="26731"/>
    <cellStyle name="Output 7 5 3 2 2" xfId="46557"/>
    <cellStyle name="Output 7 5 3 3" xfId="37011"/>
    <cellStyle name="Output 7 5 4" xfId="15913"/>
    <cellStyle name="Output 7 5 4 2" xfId="27659"/>
    <cellStyle name="Output 7 5 4 2 2" xfId="47485"/>
    <cellStyle name="Output 7 5 4 3" xfId="37963"/>
    <cellStyle name="Output 7 5 5" xfId="16787"/>
    <cellStyle name="Output 7 5 5 2" xfId="28533"/>
    <cellStyle name="Output 7 5 5 2 2" xfId="48359"/>
    <cellStyle name="Output 7 5 5 3" xfId="38837"/>
    <cellStyle name="Output 7 5 6" xfId="17652"/>
    <cellStyle name="Output 7 5 6 2" xfId="29372"/>
    <cellStyle name="Output 7 5 6 2 2" xfId="49198"/>
    <cellStyle name="Output 7 5 6 3" xfId="39702"/>
    <cellStyle name="Output 7 5 7" xfId="18428"/>
    <cellStyle name="Output 7 5 7 2" xfId="30148"/>
    <cellStyle name="Output 7 5 7 2 2" xfId="49974"/>
    <cellStyle name="Output 7 5 7 3" xfId="40478"/>
    <cellStyle name="Output 7 5 8" xfId="19185"/>
    <cellStyle name="Output 7 5 8 2" xfId="41235"/>
    <cellStyle name="Output 7 5 9" xfId="31660"/>
    <cellStyle name="Output 7 6" xfId="12039"/>
    <cellStyle name="Output 7 6 2" xfId="23866"/>
    <cellStyle name="Output 7 6 2 2" xfId="43694"/>
    <cellStyle name="Output 7 6 3" xfId="34091"/>
    <cellStyle name="Output 7 7" xfId="11092"/>
    <cellStyle name="Output 7 7 2" xfId="22960"/>
    <cellStyle name="Output 7 7 2 2" xfId="42790"/>
    <cellStyle name="Output 7 7 3" xfId="33146"/>
    <cellStyle name="Output 7 8" xfId="11658"/>
    <cellStyle name="Output 7 8 2" xfId="23515"/>
    <cellStyle name="Output 7 8 2 2" xfId="43344"/>
    <cellStyle name="Output 7 8 3" xfId="33711"/>
    <cellStyle name="Output 7 9" xfId="11391"/>
    <cellStyle name="Output 7 9 2" xfId="23252"/>
    <cellStyle name="Output 7 9 2 2" xfId="43081"/>
    <cellStyle name="Output 7 9 3" xfId="33444"/>
    <cellStyle name="Output 8" xfId="6388"/>
    <cellStyle name="Output 8 10" xfId="12690"/>
    <cellStyle name="Output 8 10 2" xfId="24503"/>
    <cellStyle name="Output 8 10 2 2" xfId="44330"/>
    <cellStyle name="Output 8 10 3" xfId="34741"/>
    <cellStyle name="Output 8 11" xfId="10511"/>
    <cellStyle name="Output 8 11 2" xfId="22382"/>
    <cellStyle name="Output 8 11 2 2" xfId="42213"/>
    <cellStyle name="Output 8 11 3" xfId="32566"/>
    <cellStyle name="Output 8 12" xfId="13311"/>
    <cellStyle name="Output 8 12 2" xfId="25098"/>
    <cellStyle name="Output 8 12 2 2" xfId="44924"/>
    <cellStyle name="Output 8 12 3" xfId="35361"/>
    <cellStyle name="Output 8 13" xfId="30681"/>
    <cellStyle name="Output 8 2" xfId="7054"/>
    <cellStyle name="Output 8 2 10" xfId="11199"/>
    <cellStyle name="Output 8 2 10 2" xfId="23067"/>
    <cellStyle name="Output 8 2 10 2 2" xfId="42897"/>
    <cellStyle name="Output 8 2 10 3" xfId="33253"/>
    <cellStyle name="Output 8 2 11" xfId="12219"/>
    <cellStyle name="Output 8 2 11 2" xfId="24041"/>
    <cellStyle name="Output 8 2 11 2 2" xfId="43868"/>
    <cellStyle name="Output 8 2 11 3" xfId="34270"/>
    <cellStyle name="Output 8 2 12" xfId="30806"/>
    <cellStyle name="Output 8 2 2" xfId="7842"/>
    <cellStyle name="Output 8 2 2 10" xfId="10962"/>
    <cellStyle name="Output 8 2 2 10 2" xfId="22832"/>
    <cellStyle name="Output 8 2 2 10 2 2" xfId="42663"/>
    <cellStyle name="Output 8 2 2 10 3" xfId="33017"/>
    <cellStyle name="Output 8 2 2 11" xfId="31054"/>
    <cellStyle name="Output 8 2 2 2" xfId="9485"/>
    <cellStyle name="Output 8 2 2 2 2" xfId="13920"/>
    <cellStyle name="Output 8 2 2 2 2 2" xfId="25693"/>
    <cellStyle name="Output 8 2 2 2 2 2 2" xfId="45519"/>
    <cellStyle name="Output 8 2 2 2 2 3" xfId="35970"/>
    <cellStyle name="Output 8 2 2 2 3" xfId="14882"/>
    <cellStyle name="Output 8 2 2 2 3 2" xfId="26652"/>
    <cellStyle name="Output 8 2 2 2 3 2 2" xfId="46478"/>
    <cellStyle name="Output 8 2 2 2 3 3" xfId="36932"/>
    <cellStyle name="Output 8 2 2 2 4" xfId="15834"/>
    <cellStyle name="Output 8 2 2 2 4 2" xfId="27582"/>
    <cellStyle name="Output 8 2 2 2 4 2 2" xfId="47408"/>
    <cellStyle name="Output 8 2 2 2 4 3" xfId="37884"/>
    <cellStyle name="Output 8 2 2 2 5" xfId="16714"/>
    <cellStyle name="Output 8 2 2 2 5 2" xfId="28460"/>
    <cellStyle name="Output 8 2 2 2 5 2 2" xfId="48286"/>
    <cellStyle name="Output 8 2 2 2 5 3" xfId="38764"/>
    <cellStyle name="Output 8 2 2 2 6" xfId="17580"/>
    <cellStyle name="Output 8 2 2 2 6 2" xfId="29300"/>
    <cellStyle name="Output 8 2 2 2 6 2 2" xfId="49126"/>
    <cellStyle name="Output 8 2 2 2 6 3" xfId="39630"/>
    <cellStyle name="Output 8 2 2 2 7" xfId="18356"/>
    <cellStyle name="Output 8 2 2 2 7 2" xfId="30076"/>
    <cellStyle name="Output 8 2 2 2 7 2 2" xfId="49902"/>
    <cellStyle name="Output 8 2 2 2 7 3" xfId="40406"/>
    <cellStyle name="Output 8 2 2 2 8" xfId="19113"/>
    <cellStyle name="Output 8 2 2 2 8 2" xfId="41163"/>
    <cellStyle name="Output 8 2 2 2 9" xfId="31588"/>
    <cellStyle name="Output 8 2 2 3" xfId="9939"/>
    <cellStyle name="Output 8 2 2 3 2" xfId="14344"/>
    <cellStyle name="Output 8 2 2 3 2 2" xfId="26116"/>
    <cellStyle name="Output 8 2 2 3 2 2 2" xfId="45942"/>
    <cellStyle name="Output 8 2 2 3 2 3" xfId="36394"/>
    <cellStyle name="Output 8 2 2 3 3" xfId="15304"/>
    <cellStyle name="Output 8 2 2 3 3 2" xfId="27074"/>
    <cellStyle name="Output 8 2 2 3 3 2 2" xfId="46900"/>
    <cellStyle name="Output 8 2 2 3 3 3" xfId="37354"/>
    <cellStyle name="Output 8 2 2 3 4" xfId="16256"/>
    <cellStyle name="Output 8 2 2 3 4 2" xfId="28002"/>
    <cellStyle name="Output 8 2 2 3 4 2 2" xfId="47828"/>
    <cellStyle name="Output 8 2 2 3 4 3" xfId="38306"/>
    <cellStyle name="Output 8 2 2 3 5" xfId="17130"/>
    <cellStyle name="Output 8 2 2 3 5 2" xfId="28876"/>
    <cellStyle name="Output 8 2 2 3 5 2 2" xfId="48702"/>
    <cellStyle name="Output 8 2 2 3 5 3" xfId="39180"/>
    <cellStyle name="Output 8 2 2 3 6" xfId="17995"/>
    <cellStyle name="Output 8 2 2 3 6 2" xfId="29715"/>
    <cellStyle name="Output 8 2 2 3 6 2 2" xfId="49541"/>
    <cellStyle name="Output 8 2 2 3 6 3" xfId="40045"/>
    <cellStyle name="Output 8 2 2 3 7" xfId="18771"/>
    <cellStyle name="Output 8 2 2 3 7 2" xfId="30491"/>
    <cellStyle name="Output 8 2 2 3 7 2 2" xfId="50317"/>
    <cellStyle name="Output 8 2 2 3 7 3" xfId="40821"/>
    <cellStyle name="Output 8 2 2 3 8" xfId="19528"/>
    <cellStyle name="Output 8 2 2 3 8 2" xfId="41578"/>
    <cellStyle name="Output 8 2 2 3 9" xfId="32003"/>
    <cellStyle name="Output 8 2 2 4" xfId="12904"/>
    <cellStyle name="Output 8 2 2 4 2" xfId="24702"/>
    <cellStyle name="Output 8 2 2 4 2 2" xfId="44529"/>
    <cellStyle name="Output 8 2 2 4 3" xfId="34955"/>
    <cellStyle name="Output 8 2 2 5" xfId="12484"/>
    <cellStyle name="Output 8 2 2 5 2" xfId="24299"/>
    <cellStyle name="Output 8 2 2 5 2 2" xfId="44126"/>
    <cellStyle name="Output 8 2 2 5 3" xfId="34535"/>
    <cellStyle name="Output 8 2 2 6" xfId="10704"/>
    <cellStyle name="Output 8 2 2 6 2" xfId="22575"/>
    <cellStyle name="Output 8 2 2 6 2 2" xfId="42406"/>
    <cellStyle name="Output 8 2 2 6 3" xfId="32759"/>
    <cellStyle name="Output 8 2 2 7" xfId="13288"/>
    <cellStyle name="Output 8 2 2 7 2" xfId="25076"/>
    <cellStyle name="Output 8 2 2 7 2 2" xfId="44902"/>
    <cellStyle name="Output 8 2 2 7 3" xfId="35338"/>
    <cellStyle name="Output 8 2 2 8" xfId="10057"/>
    <cellStyle name="Output 8 2 2 8 2" xfId="21932"/>
    <cellStyle name="Output 8 2 2 8 2 2" xfId="41764"/>
    <cellStyle name="Output 8 2 2 8 3" xfId="32113"/>
    <cellStyle name="Output 8 2 2 9" xfId="12190"/>
    <cellStyle name="Output 8 2 2 9 2" xfId="24014"/>
    <cellStyle name="Output 8 2 2 9 2 2" xfId="43841"/>
    <cellStyle name="Output 8 2 2 9 3" xfId="34241"/>
    <cellStyle name="Output 8 2 3" xfId="8699"/>
    <cellStyle name="Output 8 2 3 2" xfId="13441"/>
    <cellStyle name="Output 8 2 3 2 2" xfId="25226"/>
    <cellStyle name="Output 8 2 3 2 2 2" xfId="45052"/>
    <cellStyle name="Output 8 2 3 2 3" xfId="35491"/>
    <cellStyle name="Output 8 2 3 3" xfId="14461"/>
    <cellStyle name="Output 8 2 3 3 2" xfId="26233"/>
    <cellStyle name="Output 8 2 3 3 2 2" xfId="46059"/>
    <cellStyle name="Output 8 2 3 3 3" xfId="36511"/>
    <cellStyle name="Output 8 2 3 4" xfId="15421"/>
    <cellStyle name="Output 8 2 3 4 2" xfId="27189"/>
    <cellStyle name="Output 8 2 3 4 2 2" xfId="47015"/>
    <cellStyle name="Output 8 2 3 4 3" xfId="37471"/>
    <cellStyle name="Output 8 2 3 5" xfId="16370"/>
    <cellStyle name="Output 8 2 3 5 2" xfId="28116"/>
    <cellStyle name="Output 8 2 3 5 2 2" xfId="47942"/>
    <cellStyle name="Output 8 2 3 5 3" xfId="38420"/>
    <cellStyle name="Output 8 2 3 6" xfId="17243"/>
    <cellStyle name="Output 8 2 3 6 2" xfId="28989"/>
    <cellStyle name="Output 8 2 3 6 2 2" xfId="48815"/>
    <cellStyle name="Output 8 2 3 6 3" xfId="39293"/>
    <cellStyle name="Output 8 2 3 7" xfId="18108"/>
    <cellStyle name="Output 8 2 3 7 2" xfId="29828"/>
    <cellStyle name="Output 8 2 3 7 2 2" xfId="49654"/>
    <cellStyle name="Output 8 2 3 7 3" xfId="40158"/>
    <cellStyle name="Output 8 2 3 8" xfId="18884"/>
    <cellStyle name="Output 8 2 3 8 2" xfId="40934"/>
    <cellStyle name="Output 8 2 3 9" xfId="31340"/>
    <cellStyle name="Output 8 2 4" xfId="9710"/>
    <cellStyle name="Output 8 2 4 2" xfId="14115"/>
    <cellStyle name="Output 8 2 4 2 2" xfId="25887"/>
    <cellStyle name="Output 8 2 4 2 2 2" xfId="45713"/>
    <cellStyle name="Output 8 2 4 2 3" xfId="36165"/>
    <cellStyle name="Output 8 2 4 3" xfId="15075"/>
    <cellStyle name="Output 8 2 4 3 2" xfId="26845"/>
    <cellStyle name="Output 8 2 4 3 2 2" xfId="46671"/>
    <cellStyle name="Output 8 2 4 3 3" xfId="37125"/>
    <cellStyle name="Output 8 2 4 4" xfId="16027"/>
    <cellStyle name="Output 8 2 4 4 2" xfId="27773"/>
    <cellStyle name="Output 8 2 4 4 2 2" xfId="47599"/>
    <cellStyle name="Output 8 2 4 4 3" xfId="38077"/>
    <cellStyle name="Output 8 2 4 5" xfId="16901"/>
    <cellStyle name="Output 8 2 4 5 2" xfId="28647"/>
    <cellStyle name="Output 8 2 4 5 2 2" xfId="48473"/>
    <cellStyle name="Output 8 2 4 5 3" xfId="38951"/>
    <cellStyle name="Output 8 2 4 6" xfId="17766"/>
    <cellStyle name="Output 8 2 4 6 2" xfId="29486"/>
    <cellStyle name="Output 8 2 4 6 2 2" xfId="49312"/>
    <cellStyle name="Output 8 2 4 6 3" xfId="39816"/>
    <cellStyle name="Output 8 2 4 7" xfId="18542"/>
    <cellStyle name="Output 8 2 4 7 2" xfId="30262"/>
    <cellStyle name="Output 8 2 4 7 2 2" xfId="50088"/>
    <cellStyle name="Output 8 2 4 7 3" xfId="40592"/>
    <cellStyle name="Output 8 2 4 8" xfId="19299"/>
    <cellStyle name="Output 8 2 4 8 2" xfId="41349"/>
    <cellStyle name="Output 8 2 4 9" xfId="31774"/>
    <cellStyle name="Output 8 2 5" xfId="12412"/>
    <cellStyle name="Output 8 2 5 2" xfId="24228"/>
    <cellStyle name="Output 8 2 5 2 2" xfId="44055"/>
    <cellStyle name="Output 8 2 5 3" xfId="34463"/>
    <cellStyle name="Output 8 2 6" xfId="10771"/>
    <cellStyle name="Output 8 2 6 2" xfId="22642"/>
    <cellStyle name="Output 8 2 6 2 2" xfId="42473"/>
    <cellStyle name="Output 8 2 6 3" xfId="32826"/>
    <cellStyle name="Output 8 2 7" xfId="12758"/>
    <cellStyle name="Output 8 2 7 2" xfId="24566"/>
    <cellStyle name="Output 8 2 7 2 2" xfId="44393"/>
    <cellStyle name="Output 8 2 7 3" xfId="34809"/>
    <cellStyle name="Output 8 2 8" xfId="10464"/>
    <cellStyle name="Output 8 2 8 2" xfId="22338"/>
    <cellStyle name="Output 8 2 8 2 2" xfId="42169"/>
    <cellStyle name="Output 8 2 8 3" xfId="32519"/>
    <cellStyle name="Output 8 2 9" xfId="11916"/>
    <cellStyle name="Output 8 2 9 2" xfId="23748"/>
    <cellStyle name="Output 8 2 9 2 2" xfId="43576"/>
    <cellStyle name="Output 8 2 9 3" xfId="33968"/>
    <cellStyle name="Output 8 3" xfId="7319"/>
    <cellStyle name="Output 8 3 10" xfId="11653"/>
    <cellStyle name="Output 8 3 10 2" xfId="23510"/>
    <cellStyle name="Output 8 3 10 2 2" xfId="43339"/>
    <cellStyle name="Output 8 3 10 3" xfId="33706"/>
    <cellStyle name="Output 8 3 11" xfId="30934"/>
    <cellStyle name="Output 8 3 2" xfId="8962"/>
    <cellStyle name="Output 8 3 2 2" xfId="13623"/>
    <cellStyle name="Output 8 3 2 2 2" xfId="25405"/>
    <cellStyle name="Output 8 3 2 2 2 2" xfId="45231"/>
    <cellStyle name="Output 8 3 2 2 3" xfId="35673"/>
    <cellStyle name="Output 8 3 2 3" xfId="14629"/>
    <cellStyle name="Output 8 3 2 3 2" xfId="26400"/>
    <cellStyle name="Output 8 3 2 3 2 2" xfId="46226"/>
    <cellStyle name="Output 8 3 2 3 3" xfId="36679"/>
    <cellStyle name="Output 8 3 2 4" xfId="15587"/>
    <cellStyle name="Output 8 3 2 4 2" xfId="27348"/>
    <cellStyle name="Output 8 3 2 4 2 2" xfId="47174"/>
    <cellStyle name="Output 8 3 2 4 3" xfId="37637"/>
    <cellStyle name="Output 8 3 2 5" xfId="16514"/>
    <cellStyle name="Output 8 3 2 5 2" xfId="28260"/>
    <cellStyle name="Output 8 3 2 5 2 2" xfId="48086"/>
    <cellStyle name="Output 8 3 2 5 3" xfId="38564"/>
    <cellStyle name="Output 8 3 2 6" xfId="17385"/>
    <cellStyle name="Output 8 3 2 6 2" xfId="29128"/>
    <cellStyle name="Output 8 3 2 6 2 2" xfId="48954"/>
    <cellStyle name="Output 8 3 2 6 3" xfId="39435"/>
    <cellStyle name="Output 8 3 2 7" xfId="18232"/>
    <cellStyle name="Output 8 3 2 7 2" xfId="29952"/>
    <cellStyle name="Output 8 3 2 7 2 2" xfId="49778"/>
    <cellStyle name="Output 8 3 2 7 3" xfId="40282"/>
    <cellStyle name="Output 8 3 2 8" xfId="18999"/>
    <cellStyle name="Output 8 3 2 8 2" xfId="41049"/>
    <cellStyle name="Output 8 3 2 9" xfId="31468"/>
    <cellStyle name="Output 8 3 3" xfId="9825"/>
    <cellStyle name="Output 8 3 3 2" xfId="14230"/>
    <cellStyle name="Output 8 3 3 2 2" xfId="26002"/>
    <cellStyle name="Output 8 3 3 2 2 2" xfId="45828"/>
    <cellStyle name="Output 8 3 3 2 3" xfId="36280"/>
    <cellStyle name="Output 8 3 3 3" xfId="15190"/>
    <cellStyle name="Output 8 3 3 3 2" xfId="26960"/>
    <cellStyle name="Output 8 3 3 3 2 2" xfId="46786"/>
    <cellStyle name="Output 8 3 3 3 3" xfId="37240"/>
    <cellStyle name="Output 8 3 3 4" xfId="16142"/>
    <cellStyle name="Output 8 3 3 4 2" xfId="27888"/>
    <cellStyle name="Output 8 3 3 4 2 2" xfId="47714"/>
    <cellStyle name="Output 8 3 3 4 3" xfId="38192"/>
    <cellStyle name="Output 8 3 3 5" xfId="17016"/>
    <cellStyle name="Output 8 3 3 5 2" xfId="28762"/>
    <cellStyle name="Output 8 3 3 5 2 2" xfId="48588"/>
    <cellStyle name="Output 8 3 3 5 3" xfId="39066"/>
    <cellStyle name="Output 8 3 3 6" xfId="17881"/>
    <cellStyle name="Output 8 3 3 6 2" xfId="29601"/>
    <cellStyle name="Output 8 3 3 6 2 2" xfId="49427"/>
    <cellStyle name="Output 8 3 3 6 3" xfId="39931"/>
    <cellStyle name="Output 8 3 3 7" xfId="18657"/>
    <cellStyle name="Output 8 3 3 7 2" xfId="30377"/>
    <cellStyle name="Output 8 3 3 7 2 2" xfId="50203"/>
    <cellStyle name="Output 8 3 3 7 3" xfId="40707"/>
    <cellStyle name="Output 8 3 3 8" xfId="19414"/>
    <cellStyle name="Output 8 3 3 8 2" xfId="41464"/>
    <cellStyle name="Output 8 3 3 9" xfId="31889"/>
    <cellStyle name="Output 8 3 4" xfId="12593"/>
    <cellStyle name="Output 8 3 4 2" xfId="24407"/>
    <cellStyle name="Output 8 3 4 2 2" xfId="44234"/>
    <cellStyle name="Output 8 3 4 3" xfId="34644"/>
    <cellStyle name="Output 8 3 5" xfId="10603"/>
    <cellStyle name="Output 8 3 5 2" xfId="22474"/>
    <cellStyle name="Output 8 3 5 2 2" xfId="42305"/>
    <cellStyle name="Output 8 3 5 3" xfId="32658"/>
    <cellStyle name="Output 8 3 6" xfId="13301"/>
    <cellStyle name="Output 8 3 6 2" xfId="25088"/>
    <cellStyle name="Output 8 3 6 2 2" xfId="44914"/>
    <cellStyle name="Output 8 3 6 3" xfId="35351"/>
    <cellStyle name="Output 8 3 7" xfId="10047"/>
    <cellStyle name="Output 8 3 7 2" xfId="21922"/>
    <cellStyle name="Output 8 3 7 2 2" xfId="41754"/>
    <cellStyle name="Output 8 3 7 3" xfId="32103"/>
    <cellStyle name="Output 8 3 8" xfId="12034"/>
    <cellStyle name="Output 8 3 8 2" xfId="23861"/>
    <cellStyle name="Output 8 3 8 2 2" xfId="43689"/>
    <cellStyle name="Output 8 3 8 3" xfId="34086"/>
    <cellStyle name="Output 8 3 9" xfId="11097"/>
    <cellStyle name="Output 8 3 9 2" xfId="22965"/>
    <cellStyle name="Output 8 3 9 2 2" xfId="42795"/>
    <cellStyle name="Output 8 3 9 3" xfId="33151"/>
    <cellStyle name="Output 8 4" xfId="8163"/>
    <cellStyle name="Output 8 4 2" xfId="13134"/>
    <cellStyle name="Output 8 4 2 2" xfId="24927"/>
    <cellStyle name="Output 8 4 2 2 2" xfId="44753"/>
    <cellStyle name="Output 8 4 2 3" xfId="35184"/>
    <cellStyle name="Output 8 4 3" xfId="10175"/>
    <cellStyle name="Output 8 4 3 2" xfId="22049"/>
    <cellStyle name="Output 8 4 3 2 2" xfId="41881"/>
    <cellStyle name="Output 8 4 3 3" xfId="32231"/>
    <cellStyle name="Output 8 4 4" xfId="11965"/>
    <cellStyle name="Output 8 4 4 2" xfId="23793"/>
    <cellStyle name="Output 8 4 4 2 2" xfId="43621"/>
    <cellStyle name="Output 8 4 4 3" xfId="34017"/>
    <cellStyle name="Output 8 4 5" xfId="11157"/>
    <cellStyle name="Output 8 4 5 2" xfId="23025"/>
    <cellStyle name="Output 8 4 5 2 2" xfId="42855"/>
    <cellStyle name="Output 8 4 5 3" xfId="33211"/>
    <cellStyle name="Output 8 4 6" xfId="11619"/>
    <cellStyle name="Output 8 4 6 2" xfId="23476"/>
    <cellStyle name="Output 8 4 6 2 2" xfId="43305"/>
    <cellStyle name="Output 8 4 6 3" xfId="33672"/>
    <cellStyle name="Output 8 4 7" xfId="11428"/>
    <cellStyle name="Output 8 4 7 2" xfId="23289"/>
    <cellStyle name="Output 8 4 7 2 2" xfId="43118"/>
    <cellStyle name="Output 8 4 7 3" xfId="33481"/>
    <cellStyle name="Output 8 4 8" xfId="12955"/>
    <cellStyle name="Output 8 4 8 2" xfId="35006"/>
    <cellStyle name="Output 8 4 9" xfId="31221"/>
    <cellStyle name="Output 8 5" xfId="9597"/>
    <cellStyle name="Output 8 5 2" xfId="14002"/>
    <cellStyle name="Output 8 5 2 2" xfId="25774"/>
    <cellStyle name="Output 8 5 2 2 2" xfId="45600"/>
    <cellStyle name="Output 8 5 2 3" xfId="36052"/>
    <cellStyle name="Output 8 5 3" xfId="14962"/>
    <cellStyle name="Output 8 5 3 2" xfId="26732"/>
    <cellStyle name="Output 8 5 3 2 2" xfId="46558"/>
    <cellStyle name="Output 8 5 3 3" xfId="37012"/>
    <cellStyle name="Output 8 5 4" xfId="15914"/>
    <cellStyle name="Output 8 5 4 2" xfId="27660"/>
    <cellStyle name="Output 8 5 4 2 2" xfId="47486"/>
    <cellStyle name="Output 8 5 4 3" xfId="37964"/>
    <cellStyle name="Output 8 5 5" xfId="16788"/>
    <cellStyle name="Output 8 5 5 2" xfId="28534"/>
    <cellStyle name="Output 8 5 5 2 2" xfId="48360"/>
    <cellStyle name="Output 8 5 5 3" xfId="38838"/>
    <cellStyle name="Output 8 5 6" xfId="17653"/>
    <cellStyle name="Output 8 5 6 2" xfId="29373"/>
    <cellStyle name="Output 8 5 6 2 2" xfId="49199"/>
    <cellStyle name="Output 8 5 6 3" xfId="39703"/>
    <cellStyle name="Output 8 5 7" xfId="18429"/>
    <cellStyle name="Output 8 5 7 2" xfId="30149"/>
    <cellStyle name="Output 8 5 7 2 2" xfId="49975"/>
    <cellStyle name="Output 8 5 7 3" xfId="40479"/>
    <cellStyle name="Output 8 5 8" xfId="19186"/>
    <cellStyle name="Output 8 5 8 2" xfId="41236"/>
    <cellStyle name="Output 8 5 9" xfId="31661"/>
    <cellStyle name="Output 8 6" xfId="12040"/>
    <cellStyle name="Output 8 6 2" xfId="23867"/>
    <cellStyle name="Output 8 6 2 2" xfId="43695"/>
    <cellStyle name="Output 8 6 3" xfId="34092"/>
    <cellStyle name="Output 8 7" xfId="11091"/>
    <cellStyle name="Output 8 7 2" xfId="22959"/>
    <cellStyle name="Output 8 7 2 2" xfId="42789"/>
    <cellStyle name="Output 8 7 3" xfId="33145"/>
    <cellStyle name="Output 8 8" xfId="11659"/>
    <cellStyle name="Output 8 8 2" xfId="23516"/>
    <cellStyle name="Output 8 8 2 2" xfId="43345"/>
    <cellStyle name="Output 8 8 3" xfId="33712"/>
    <cellStyle name="Output 8 9" xfId="11390"/>
    <cellStyle name="Output 8 9 2" xfId="23251"/>
    <cellStyle name="Output 8 9 2 2" xfId="43080"/>
    <cellStyle name="Output 8 9 3" xfId="33443"/>
    <cellStyle name="Output 9" xfId="6389"/>
    <cellStyle name="Output 9 10" xfId="13719"/>
    <cellStyle name="Output 9 10 2" xfId="25499"/>
    <cellStyle name="Output 9 10 2 2" xfId="45325"/>
    <cellStyle name="Output 9 10 3" xfId="35769"/>
    <cellStyle name="Output 9 11" xfId="14720"/>
    <cellStyle name="Output 9 11 2" xfId="26491"/>
    <cellStyle name="Output 9 11 2 2" xfId="46317"/>
    <cellStyle name="Output 9 11 3" xfId="36770"/>
    <cellStyle name="Output 9 12" xfId="15678"/>
    <cellStyle name="Output 9 12 2" xfId="27437"/>
    <cellStyle name="Output 9 12 2 2" xfId="47263"/>
    <cellStyle name="Output 9 12 3" xfId="37728"/>
    <cellStyle name="Output 9 13" xfId="30682"/>
    <cellStyle name="Output 9 2" xfId="7055"/>
    <cellStyle name="Output 9 2 10" xfId="16610"/>
    <cellStyle name="Output 9 2 10 2" xfId="28356"/>
    <cellStyle name="Output 9 2 10 2 2" xfId="48182"/>
    <cellStyle name="Output 9 2 10 3" xfId="38660"/>
    <cellStyle name="Output 9 2 11" xfId="17481"/>
    <cellStyle name="Output 9 2 11 2" xfId="29223"/>
    <cellStyle name="Output 9 2 11 2 2" xfId="49049"/>
    <cellStyle name="Output 9 2 11 3" xfId="39531"/>
    <cellStyle name="Output 9 2 12" xfId="30807"/>
    <cellStyle name="Output 9 2 2" xfId="7843"/>
    <cellStyle name="Output 9 2 2 10" xfId="10489"/>
    <cellStyle name="Output 9 2 2 10 2" xfId="22363"/>
    <cellStyle name="Output 9 2 2 10 2 2" xfId="42194"/>
    <cellStyle name="Output 9 2 2 10 3" xfId="32544"/>
    <cellStyle name="Output 9 2 2 11" xfId="31055"/>
    <cellStyle name="Output 9 2 2 2" xfId="9486"/>
    <cellStyle name="Output 9 2 2 2 2" xfId="13921"/>
    <cellStyle name="Output 9 2 2 2 2 2" xfId="25694"/>
    <cellStyle name="Output 9 2 2 2 2 2 2" xfId="45520"/>
    <cellStyle name="Output 9 2 2 2 2 3" xfId="35971"/>
    <cellStyle name="Output 9 2 2 2 3" xfId="14883"/>
    <cellStyle name="Output 9 2 2 2 3 2" xfId="26653"/>
    <cellStyle name="Output 9 2 2 2 3 2 2" xfId="46479"/>
    <cellStyle name="Output 9 2 2 2 3 3" xfId="36933"/>
    <cellStyle name="Output 9 2 2 2 4" xfId="15835"/>
    <cellStyle name="Output 9 2 2 2 4 2" xfId="27583"/>
    <cellStyle name="Output 9 2 2 2 4 2 2" xfId="47409"/>
    <cellStyle name="Output 9 2 2 2 4 3" xfId="37885"/>
    <cellStyle name="Output 9 2 2 2 5" xfId="16715"/>
    <cellStyle name="Output 9 2 2 2 5 2" xfId="28461"/>
    <cellStyle name="Output 9 2 2 2 5 2 2" xfId="48287"/>
    <cellStyle name="Output 9 2 2 2 5 3" xfId="38765"/>
    <cellStyle name="Output 9 2 2 2 6" xfId="17581"/>
    <cellStyle name="Output 9 2 2 2 6 2" xfId="29301"/>
    <cellStyle name="Output 9 2 2 2 6 2 2" xfId="49127"/>
    <cellStyle name="Output 9 2 2 2 6 3" xfId="39631"/>
    <cellStyle name="Output 9 2 2 2 7" xfId="18357"/>
    <cellStyle name="Output 9 2 2 2 7 2" xfId="30077"/>
    <cellStyle name="Output 9 2 2 2 7 2 2" xfId="49903"/>
    <cellStyle name="Output 9 2 2 2 7 3" xfId="40407"/>
    <cellStyle name="Output 9 2 2 2 8" xfId="19114"/>
    <cellStyle name="Output 9 2 2 2 8 2" xfId="41164"/>
    <cellStyle name="Output 9 2 2 2 9" xfId="31589"/>
    <cellStyle name="Output 9 2 2 3" xfId="9940"/>
    <cellStyle name="Output 9 2 2 3 2" xfId="14345"/>
    <cellStyle name="Output 9 2 2 3 2 2" xfId="26117"/>
    <cellStyle name="Output 9 2 2 3 2 2 2" xfId="45943"/>
    <cellStyle name="Output 9 2 2 3 2 3" xfId="36395"/>
    <cellStyle name="Output 9 2 2 3 3" xfId="15305"/>
    <cellStyle name="Output 9 2 2 3 3 2" xfId="27075"/>
    <cellStyle name="Output 9 2 2 3 3 2 2" xfId="46901"/>
    <cellStyle name="Output 9 2 2 3 3 3" xfId="37355"/>
    <cellStyle name="Output 9 2 2 3 4" xfId="16257"/>
    <cellStyle name="Output 9 2 2 3 4 2" xfId="28003"/>
    <cellStyle name="Output 9 2 2 3 4 2 2" xfId="47829"/>
    <cellStyle name="Output 9 2 2 3 4 3" xfId="38307"/>
    <cellStyle name="Output 9 2 2 3 5" xfId="17131"/>
    <cellStyle name="Output 9 2 2 3 5 2" xfId="28877"/>
    <cellStyle name="Output 9 2 2 3 5 2 2" xfId="48703"/>
    <cellStyle name="Output 9 2 2 3 5 3" xfId="39181"/>
    <cellStyle name="Output 9 2 2 3 6" xfId="17996"/>
    <cellStyle name="Output 9 2 2 3 6 2" xfId="29716"/>
    <cellStyle name="Output 9 2 2 3 6 2 2" xfId="49542"/>
    <cellStyle name="Output 9 2 2 3 6 3" xfId="40046"/>
    <cellStyle name="Output 9 2 2 3 7" xfId="18772"/>
    <cellStyle name="Output 9 2 2 3 7 2" xfId="30492"/>
    <cellStyle name="Output 9 2 2 3 7 2 2" xfId="50318"/>
    <cellStyle name="Output 9 2 2 3 7 3" xfId="40822"/>
    <cellStyle name="Output 9 2 2 3 8" xfId="19529"/>
    <cellStyle name="Output 9 2 2 3 8 2" xfId="41579"/>
    <cellStyle name="Output 9 2 2 3 9" xfId="32004"/>
    <cellStyle name="Output 9 2 2 4" xfId="12905"/>
    <cellStyle name="Output 9 2 2 4 2" xfId="24703"/>
    <cellStyle name="Output 9 2 2 4 2 2" xfId="44530"/>
    <cellStyle name="Output 9 2 2 4 3" xfId="34956"/>
    <cellStyle name="Output 9 2 2 5" xfId="12978"/>
    <cellStyle name="Output 9 2 2 5 2" xfId="24773"/>
    <cellStyle name="Output 9 2 2 5 2 2" xfId="44600"/>
    <cellStyle name="Output 9 2 2 5 3" xfId="35029"/>
    <cellStyle name="Output 9 2 2 6" xfId="10314"/>
    <cellStyle name="Output 9 2 2 6 2" xfId="22188"/>
    <cellStyle name="Output 9 2 2 6 2 2" xfId="42019"/>
    <cellStyle name="Output 9 2 2 6 3" xfId="32369"/>
    <cellStyle name="Output 9 2 2 7" xfId="11951"/>
    <cellStyle name="Output 9 2 2 7 2" xfId="23779"/>
    <cellStyle name="Output 9 2 2 7 2 2" xfId="43607"/>
    <cellStyle name="Output 9 2 2 7 3" xfId="34003"/>
    <cellStyle name="Output 9 2 2 8" xfId="11171"/>
    <cellStyle name="Output 9 2 2 8 2" xfId="23039"/>
    <cellStyle name="Output 9 2 2 8 2 2" xfId="42869"/>
    <cellStyle name="Output 9 2 2 8 3" xfId="33225"/>
    <cellStyle name="Output 9 2 2 9" xfId="12728"/>
    <cellStyle name="Output 9 2 2 9 2" xfId="24537"/>
    <cellStyle name="Output 9 2 2 9 2 2" xfId="44364"/>
    <cellStyle name="Output 9 2 2 9 3" xfId="34779"/>
    <cellStyle name="Output 9 2 3" xfId="8700"/>
    <cellStyle name="Output 9 2 3 2" xfId="13442"/>
    <cellStyle name="Output 9 2 3 2 2" xfId="25227"/>
    <cellStyle name="Output 9 2 3 2 2 2" xfId="45053"/>
    <cellStyle name="Output 9 2 3 2 3" xfId="35492"/>
    <cellStyle name="Output 9 2 3 3" xfId="14462"/>
    <cellStyle name="Output 9 2 3 3 2" xfId="26234"/>
    <cellStyle name="Output 9 2 3 3 2 2" xfId="46060"/>
    <cellStyle name="Output 9 2 3 3 3" xfId="36512"/>
    <cellStyle name="Output 9 2 3 4" xfId="15422"/>
    <cellStyle name="Output 9 2 3 4 2" xfId="27190"/>
    <cellStyle name="Output 9 2 3 4 2 2" xfId="47016"/>
    <cellStyle name="Output 9 2 3 4 3" xfId="37472"/>
    <cellStyle name="Output 9 2 3 5" xfId="16371"/>
    <cellStyle name="Output 9 2 3 5 2" xfId="28117"/>
    <cellStyle name="Output 9 2 3 5 2 2" xfId="47943"/>
    <cellStyle name="Output 9 2 3 5 3" xfId="38421"/>
    <cellStyle name="Output 9 2 3 6" xfId="17244"/>
    <cellStyle name="Output 9 2 3 6 2" xfId="28990"/>
    <cellStyle name="Output 9 2 3 6 2 2" xfId="48816"/>
    <cellStyle name="Output 9 2 3 6 3" xfId="39294"/>
    <cellStyle name="Output 9 2 3 7" xfId="18109"/>
    <cellStyle name="Output 9 2 3 7 2" xfId="29829"/>
    <cellStyle name="Output 9 2 3 7 2 2" xfId="49655"/>
    <cellStyle name="Output 9 2 3 7 3" xfId="40159"/>
    <cellStyle name="Output 9 2 3 8" xfId="18885"/>
    <cellStyle name="Output 9 2 3 8 2" xfId="40935"/>
    <cellStyle name="Output 9 2 3 9" xfId="31341"/>
    <cellStyle name="Output 9 2 4" xfId="9711"/>
    <cellStyle name="Output 9 2 4 2" xfId="14116"/>
    <cellStyle name="Output 9 2 4 2 2" xfId="25888"/>
    <cellStyle name="Output 9 2 4 2 2 2" xfId="45714"/>
    <cellStyle name="Output 9 2 4 2 3" xfId="36166"/>
    <cellStyle name="Output 9 2 4 3" xfId="15076"/>
    <cellStyle name="Output 9 2 4 3 2" xfId="26846"/>
    <cellStyle name="Output 9 2 4 3 2 2" xfId="46672"/>
    <cellStyle name="Output 9 2 4 3 3" xfId="37126"/>
    <cellStyle name="Output 9 2 4 4" xfId="16028"/>
    <cellStyle name="Output 9 2 4 4 2" xfId="27774"/>
    <cellStyle name="Output 9 2 4 4 2 2" xfId="47600"/>
    <cellStyle name="Output 9 2 4 4 3" xfId="38078"/>
    <cellStyle name="Output 9 2 4 5" xfId="16902"/>
    <cellStyle name="Output 9 2 4 5 2" xfId="28648"/>
    <cellStyle name="Output 9 2 4 5 2 2" xfId="48474"/>
    <cellStyle name="Output 9 2 4 5 3" xfId="38952"/>
    <cellStyle name="Output 9 2 4 6" xfId="17767"/>
    <cellStyle name="Output 9 2 4 6 2" xfId="29487"/>
    <cellStyle name="Output 9 2 4 6 2 2" xfId="49313"/>
    <cellStyle name="Output 9 2 4 6 3" xfId="39817"/>
    <cellStyle name="Output 9 2 4 7" xfId="18543"/>
    <cellStyle name="Output 9 2 4 7 2" xfId="30263"/>
    <cellStyle name="Output 9 2 4 7 2 2" xfId="50089"/>
    <cellStyle name="Output 9 2 4 7 3" xfId="40593"/>
    <cellStyle name="Output 9 2 4 8" xfId="19300"/>
    <cellStyle name="Output 9 2 4 8 2" xfId="41350"/>
    <cellStyle name="Output 9 2 4 9" xfId="31775"/>
    <cellStyle name="Output 9 2 5" xfId="12413"/>
    <cellStyle name="Output 9 2 5 2" xfId="24229"/>
    <cellStyle name="Output 9 2 5 2 2" xfId="44056"/>
    <cellStyle name="Output 9 2 5 3" xfId="34464"/>
    <cellStyle name="Output 9 2 6" xfId="10770"/>
    <cellStyle name="Output 9 2 6 2" xfId="22641"/>
    <cellStyle name="Output 9 2 6 2 2" xfId="42472"/>
    <cellStyle name="Output 9 2 6 3" xfId="32825"/>
    <cellStyle name="Output 9 2 7" xfId="13780"/>
    <cellStyle name="Output 9 2 7 2" xfId="25555"/>
    <cellStyle name="Output 9 2 7 2 2" xfId="45381"/>
    <cellStyle name="Output 9 2 7 3" xfId="35830"/>
    <cellStyle name="Output 9 2 8" xfId="14758"/>
    <cellStyle name="Output 9 2 8 2" xfId="26528"/>
    <cellStyle name="Output 9 2 8 2 2" xfId="46354"/>
    <cellStyle name="Output 9 2 8 3" xfId="36808"/>
    <cellStyle name="Output 9 2 9" xfId="15711"/>
    <cellStyle name="Output 9 2 9 2" xfId="27465"/>
    <cellStyle name="Output 9 2 9 2 2" xfId="47291"/>
    <cellStyle name="Output 9 2 9 3" xfId="37761"/>
    <cellStyle name="Output 9 3" xfId="7320"/>
    <cellStyle name="Output 9 3 10" xfId="11726"/>
    <cellStyle name="Output 9 3 10 2" xfId="23576"/>
    <cellStyle name="Output 9 3 10 2 2" xfId="43404"/>
    <cellStyle name="Output 9 3 10 3" xfId="33778"/>
    <cellStyle name="Output 9 3 11" xfId="30935"/>
    <cellStyle name="Output 9 3 2" xfId="8963"/>
    <cellStyle name="Output 9 3 2 2" xfId="13624"/>
    <cellStyle name="Output 9 3 2 2 2" xfId="25406"/>
    <cellStyle name="Output 9 3 2 2 2 2" xfId="45232"/>
    <cellStyle name="Output 9 3 2 2 3" xfId="35674"/>
    <cellStyle name="Output 9 3 2 3" xfId="14630"/>
    <cellStyle name="Output 9 3 2 3 2" xfId="26401"/>
    <cellStyle name="Output 9 3 2 3 2 2" xfId="46227"/>
    <cellStyle name="Output 9 3 2 3 3" xfId="36680"/>
    <cellStyle name="Output 9 3 2 4" xfId="15588"/>
    <cellStyle name="Output 9 3 2 4 2" xfId="27349"/>
    <cellStyle name="Output 9 3 2 4 2 2" xfId="47175"/>
    <cellStyle name="Output 9 3 2 4 3" xfId="37638"/>
    <cellStyle name="Output 9 3 2 5" xfId="16515"/>
    <cellStyle name="Output 9 3 2 5 2" xfId="28261"/>
    <cellStyle name="Output 9 3 2 5 2 2" xfId="48087"/>
    <cellStyle name="Output 9 3 2 5 3" xfId="38565"/>
    <cellStyle name="Output 9 3 2 6" xfId="17386"/>
    <cellStyle name="Output 9 3 2 6 2" xfId="29129"/>
    <cellStyle name="Output 9 3 2 6 2 2" xfId="48955"/>
    <cellStyle name="Output 9 3 2 6 3" xfId="39436"/>
    <cellStyle name="Output 9 3 2 7" xfId="18233"/>
    <cellStyle name="Output 9 3 2 7 2" xfId="29953"/>
    <cellStyle name="Output 9 3 2 7 2 2" xfId="49779"/>
    <cellStyle name="Output 9 3 2 7 3" xfId="40283"/>
    <cellStyle name="Output 9 3 2 8" xfId="19000"/>
    <cellStyle name="Output 9 3 2 8 2" xfId="41050"/>
    <cellStyle name="Output 9 3 2 9" xfId="31469"/>
    <cellStyle name="Output 9 3 3" xfId="9826"/>
    <cellStyle name="Output 9 3 3 2" xfId="14231"/>
    <cellStyle name="Output 9 3 3 2 2" xfId="26003"/>
    <cellStyle name="Output 9 3 3 2 2 2" xfId="45829"/>
    <cellStyle name="Output 9 3 3 2 3" xfId="36281"/>
    <cellStyle name="Output 9 3 3 3" xfId="15191"/>
    <cellStyle name="Output 9 3 3 3 2" xfId="26961"/>
    <cellStyle name="Output 9 3 3 3 2 2" xfId="46787"/>
    <cellStyle name="Output 9 3 3 3 3" xfId="37241"/>
    <cellStyle name="Output 9 3 3 4" xfId="16143"/>
    <cellStyle name="Output 9 3 3 4 2" xfId="27889"/>
    <cellStyle name="Output 9 3 3 4 2 2" xfId="47715"/>
    <cellStyle name="Output 9 3 3 4 3" xfId="38193"/>
    <cellStyle name="Output 9 3 3 5" xfId="17017"/>
    <cellStyle name="Output 9 3 3 5 2" xfId="28763"/>
    <cellStyle name="Output 9 3 3 5 2 2" xfId="48589"/>
    <cellStyle name="Output 9 3 3 5 3" xfId="39067"/>
    <cellStyle name="Output 9 3 3 6" xfId="17882"/>
    <cellStyle name="Output 9 3 3 6 2" xfId="29602"/>
    <cellStyle name="Output 9 3 3 6 2 2" xfId="49428"/>
    <cellStyle name="Output 9 3 3 6 3" xfId="39932"/>
    <cellStyle name="Output 9 3 3 7" xfId="18658"/>
    <cellStyle name="Output 9 3 3 7 2" xfId="30378"/>
    <cellStyle name="Output 9 3 3 7 2 2" xfId="50204"/>
    <cellStyle name="Output 9 3 3 7 3" xfId="40708"/>
    <cellStyle name="Output 9 3 3 8" xfId="19415"/>
    <cellStyle name="Output 9 3 3 8 2" xfId="41465"/>
    <cellStyle name="Output 9 3 3 9" xfId="31890"/>
    <cellStyle name="Output 9 3 4" xfId="12594"/>
    <cellStyle name="Output 9 3 4 2" xfId="24408"/>
    <cellStyle name="Output 9 3 4 2 2" xfId="44235"/>
    <cellStyle name="Output 9 3 4 3" xfId="34645"/>
    <cellStyle name="Output 9 3 5" xfId="10602"/>
    <cellStyle name="Output 9 3 5 2" xfId="22473"/>
    <cellStyle name="Output 9 3 5 2 2" xfId="42304"/>
    <cellStyle name="Output 9 3 5 3" xfId="32657"/>
    <cellStyle name="Output 9 3 6" xfId="12271"/>
    <cellStyle name="Output 9 3 6 2" xfId="24091"/>
    <cellStyle name="Output 9 3 6 2 2" xfId="43918"/>
    <cellStyle name="Output 9 3 6 3" xfId="34322"/>
    <cellStyle name="Output 9 3 7" xfId="10899"/>
    <cellStyle name="Output 9 3 7 2" xfId="22770"/>
    <cellStyle name="Output 9 3 7 2 2" xfId="42601"/>
    <cellStyle name="Output 9 3 7 3" xfId="32954"/>
    <cellStyle name="Output 9 3 8" xfId="12130"/>
    <cellStyle name="Output 9 3 8 2" xfId="23955"/>
    <cellStyle name="Output 9 3 8 2 2" xfId="43782"/>
    <cellStyle name="Output 9 3 8 3" xfId="34181"/>
    <cellStyle name="Output 9 3 9" xfId="11014"/>
    <cellStyle name="Output 9 3 9 2" xfId="22883"/>
    <cellStyle name="Output 9 3 9 2 2" xfId="42714"/>
    <cellStyle name="Output 9 3 9 3" xfId="33069"/>
    <cellStyle name="Output 9 4" xfId="8164"/>
    <cellStyle name="Output 9 4 2" xfId="13135"/>
    <cellStyle name="Output 9 4 2 2" xfId="24928"/>
    <cellStyle name="Output 9 4 2 2 2" xfId="44754"/>
    <cellStyle name="Output 9 4 2 3" xfId="35185"/>
    <cellStyle name="Output 9 4 3" xfId="10174"/>
    <cellStyle name="Output 9 4 3 2" xfId="22048"/>
    <cellStyle name="Output 9 4 3 2 2" xfId="41880"/>
    <cellStyle name="Output 9 4 3 3" xfId="32230"/>
    <cellStyle name="Output 9 4 4" xfId="11966"/>
    <cellStyle name="Output 9 4 4 2" xfId="23794"/>
    <cellStyle name="Output 9 4 4 2 2" xfId="43622"/>
    <cellStyle name="Output 9 4 4 3" xfId="34018"/>
    <cellStyle name="Output 9 4 5" xfId="11156"/>
    <cellStyle name="Output 9 4 5 2" xfId="23024"/>
    <cellStyle name="Output 9 4 5 2 2" xfId="42854"/>
    <cellStyle name="Output 9 4 5 3" xfId="33210"/>
    <cellStyle name="Output 9 4 6" xfId="11620"/>
    <cellStyle name="Output 9 4 6 2" xfId="23477"/>
    <cellStyle name="Output 9 4 6 2 2" xfId="43306"/>
    <cellStyle name="Output 9 4 6 3" xfId="33673"/>
    <cellStyle name="Output 9 4 7" xfId="11427"/>
    <cellStyle name="Output 9 4 7 2" xfId="23288"/>
    <cellStyle name="Output 9 4 7 2 2" xfId="43117"/>
    <cellStyle name="Output 9 4 7 3" xfId="33480"/>
    <cellStyle name="Output 9 4 8" xfId="11583"/>
    <cellStyle name="Output 9 4 8 2" xfId="33636"/>
    <cellStyle name="Output 9 4 9" xfId="31222"/>
    <cellStyle name="Output 9 5" xfId="9598"/>
    <cellStyle name="Output 9 5 2" xfId="14003"/>
    <cellStyle name="Output 9 5 2 2" xfId="25775"/>
    <cellStyle name="Output 9 5 2 2 2" xfId="45601"/>
    <cellStyle name="Output 9 5 2 3" xfId="36053"/>
    <cellStyle name="Output 9 5 3" xfId="14963"/>
    <cellStyle name="Output 9 5 3 2" xfId="26733"/>
    <cellStyle name="Output 9 5 3 2 2" xfId="46559"/>
    <cellStyle name="Output 9 5 3 3" xfId="37013"/>
    <cellStyle name="Output 9 5 4" xfId="15915"/>
    <cellStyle name="Output 9 5 4 2" xfId="27661"/>
    <cellStyle name="Output 9 5 4 2 2" xfId="47487"/>
    <cellStyle name="Output 9 5 4 3" xfId="37965"/>
    <cellStyle name="Output 9 5 5" xfId="16789"/>
    <cellStyle name="Output 9 5 5 2" xfId="28535"/>
    <cellStyle name="Output 9 5 5 2 2" xfId="48361"/>
    <cellStyle name="Output 9 5 5 3" xfId="38839"/>
    <cellStyle name="Output 9 5 6" xfId="17654"/>
    <cellStyle name="Output 9 5 6 2" xfId="29374"/>
    <cellStyle name="Output 9 5 6 2 2" xfId="49200"/>
    <cellStyle name="Output 9 5 6 3" xfId="39704"/>
    <cellStyle name="Output 9 5 7" xfId="18430"/>
    <cellStyle name="Output 9 5 7 2" xfId="30150"/>
    <cellStyle name="Output 9 5 7 2 2" xfId="49976"/>
    <cellStyle name="Output 9 5 7 3" xfId="40480"/>
    <cellStyle name="Output 9 5 8" xfId="19187"/>
    <cellStyle name="Output 9 5 8 2" xfId="41237"/>
    <cellStyle name="Output 9 5 9" xfId="31662"/>
    <cellStyle name="Output 9 6" xfId="12041"/>
    <cellStyle name="Output 9 6 2" xfId="23868"/>
    <cellStyle name="Output 9 6 2 2" xfId="43696"/>
    <cellStyle name="Output 9 6 3" xfId="34093"/>
    <cellStyle name="Output 9 7" xfId="11090"/>
    <cellStyle name="Output 9 7 2" xfId="22958"/>
    <cellStyle name="Output 9 7 2 2" xfId="42788"/>
    <cellStyle name="Output 9 7 3" xfId="33144"/>
    <cellStyle name="Output 9 8" xfId="11660"/>
    <cellStyle name="Output 9 8 2" xfId="23517"/>
    <cellStyle name="Output 9 8 2 2" xfId="43346"/>
    <cellStyle name="Output 9 8 3" xfId="33713"/>
    <cellStyle name="Output 9 9" xfId="11389"/>
    <cellStyle name="Output 9 9 2" xfId="23250"/>
    <cellStyle name="Output 9 9 2 2" xfId="43079"/>
    <cellStyle name="Output 9 9 3" xfId="33442"/>
    <cellStyle name="Parastais 2" xfId="6390"/>
    <cellStyle name="Parastais 2 2" xfId="6391"/>
    <cellStyle name="Parastais 2 2 2" xfId="6392"/>
    <cellStyle name="Parastais 2 2 3" xfId="30683"/>
    <cellStyle name="Parastais 2 2_1_solis_MK Nr 595 " xfId="6393"/>
    <cellStyle name="Parastais 3" xfId="6394"/>
    <cellStyle name="Parastais_FMLikp01_p05_221205_pap_afp_makp" xfId="254"/>
    <cellStyle name="Paskaidrojošs teksts" xfId="84"/>
    <cellStyle name="Pārbaudes šūna" xfId="85"/>
    <cellStyle name="Percent" xfId="50364" builtinId="5"/>
    <cellStyle name="Percent 10" xfId="6614"/>
    <cellStyle name="Percent 10 2" xfId="6959"/>
    <cellStyle name="Percent 10 2 2" xfId="7844"/>
    <cellStyle name="Percent 10 2 2 2" xfId="9487"/>
    <cellStyle name="Percent 10 2 2 2 2" xfId="21810"/>
    <cellStyle name="Percent 10 2 2 3" xfId="20673"/>
    <cellStyle name="Percent 10 2 3" xfId="8607"/>
    <cellStyle name="Percent 10 2 3 2" xfId="21241"/>
    <cellStyle name="Percent 10 2 4" xfId="20104"/>
    <cellStyle name="Percent 10 3" xfId="6960"/>
    <cellStyle name="Percent 10 3 2" xfId="7845"/>
    <cellStyle name="Percent 10 3 2 2" xfId="9488"/>
    <cellStyle name="Percent 10 3 2 2 2" xfId="21811"/>
    <cellStyle name="Percent 10 3 2 3" xfId="20674"/>
    <cellStyle name="Percent 10 3 3" xfId="8608"/>
    <cellStyle name="Percent 10 3 3 2" xfId="21242"/>
    <cellStyle name="Percent 10 3 4" xfId="20105"/>
    <cellStyle name="Percent 10 4" xfId="7365"/>
    <cellStyle name="Percent 10 4 2" xfId="9008"/>
    <cellStyle name="Percent 10 4 2 2" xfId="21413"/>
    <cellStyle name="Percent 10 4 3" xfId="20276"/>
    <cellStyle name="Percent 10 5" xfId="8323"/>
    <cellStyle name="Percent 10 5 2" xfId="20958"/>
    <cellStyle name="Percent 10 6" xfId="19821"/>
    <cellStyle name="Percent 11" xfId="6961"/>
    <cellStyle name="Percent 11 2" xfId="6962"/>
    <cellStyle name="Percent 11 2 2" xfId="7847"/>
    <cellStyle name="Percent 11 2 2 2" xfId="9490"/>
    <cellStyle name="Percent 11 2 2 2 2" xfId="21813"/>
    <cellStyle name="Percent 11 2 2 3" xfId="20676"/>
    <cellStyle name="Percent 11 2 3" xfId="8610"/>
    <cellStyle name="Percent 11 2 3 2" xfId="21244"/>
    <cellStyle name="Percent 11 2 4" xfId="20107"/>
    <cellStyle name="Percent 11 3" xfId="7846"/>
    <cellStyle name="Percent 11 3 2" xfId="9489"/>
    <cellStyle name="Percent 11 3 2 2" xfId="21812"/>
    <cellStyle name="Percent 11 3 3" xfId="20675"/>
    <cellStyle name="Percent 11 4" xfId="8609"/>
    <cellStyle name="Percent 11 4 2" xfId="21243"/>
    <cellStyle name="Percent 11 5" xfId="20106"/>
    <cellStyle name="Percent 12" xfId="6963"/>
    <cellStyle name="Percent 12 2" xfId="6964"/>
    <cellStyle name="Percent 12 2 2" xfId="7849"/>
    <cellStyle name="Percent 12 2 2 2" xfId="9492"/>
    <cellStyle name="Percent 12 2 2 2 2" xfId="21815"/>
    <cellStyle name="Percent 12 2 2 3" xfId="20678"/>
    <cellStyle name="Percent 12 2 3" xfId="8612"/>
    <cellStyle name="Percent 12 2 3 2" xfId="21246"/>
    <cellStyle name="Percent 12 2 4" xfId="20109"/>
    <cellStyle name="Percent 12 3" xfId="7848"/>
    <cellStyle name="Percent 12 3 2" xfId="9491"/>
    <cellStyle name="Percent 12 3 2 2" xfId="21814"/>
    <cellStyle name="Percent 12 3 3" xfId="20677"/>
    <cellStyle name="Percent 12 4" xfId="8611"/>
    <cellStyle name="Percent 12 4 2" xfId="21245"/>
    <cellStyle name="Percent 12 5" xfId="20108"/>
    <cellStyle name="Percent 13" xfId="7898"/>
    <cellStyle name="Percent 2" xfId="150"/>
    <cellStyle name="Percent 2 2" xfId="6396"/>
    <cellStyle name="Percent 2 3" xfId="6395"/>
    <cellStyle name="Percent 2 4" xfId="19570"/>
    <cellStyle name="Percent 2 5" xfId="268"/>
    <cellStyle name="Percent 3" xfId="6397"/>
    <cellStyle name="Percent 3 2" xfId="6398"/>
    <cellStyle name="Percent 3 3" xfId="6615"/>
    <cellStyle name="Percent 3 3 2" xfId="6965"/>
    <cellStyle name="Percent 3 3 2 2" xfId="7850"/>
    <cellStyle name="Percent 3 3 2 2 2" xfId="9493"/>
    <cellStyle name="Percent 3 3 2 2 2 2" xfId="21816"/>
    <cellStyle name="Percent 3 3 2 2 3" xfId="20679"/>
    <cellStyle name="Percent 3 3 2 3" xfId="8613"/>
    <cellStyle name="Percent 3 3 2 3 2" xfId="21247"/>
    <cellStyle name="Percent 3 3 2 4" xfId="20110"/>
    <cellStyle name="Percent 3 3 3" xfId="6966"/>
    <cellStyle name="Percent 3 3 3 2" xfId="7851"/>
    <cellStyle name="Percent 3 3 3 2 2" xfId="9494"/>
    <cellStyle name="Percent 3 3 3 2 2 2" xfId="21817"/>
    <cellStyle name="Percent 3 3 3 2 3" xfId="20680"/>
    <cellStyle name="Percent 3 3 3 3" xfId="8614"/>
    <cellStyle name="Percent 3 3 3 3 2" xfId="21248"/>
    <cellStyle name="Percent 3 3 3 4" xfId="20111"/>
    <cellStyle name="Percent 3 3 4" xfId="7366"/>
    <cellStyle name="Percent 3 3 4 2" xfId="9009"/>
    <cellStyle name="Percent 3 3 4 2 2" xfId="21414"/>
    <cellStyle name="Percent 3 3 4 3" xfId="20277"/>
    <cellStyle name="Percent 3 3 5" xfId="8324"/>
    <cellStyle name="Percent 3 3 5 2" xfId="20959"/>
    <cellStyle name="Percent 3 3 6" xfId="19822"/>
    <cellStyle name="Percent 3 4" xfId="6967"/>
    <cellStyle name="Percent 3 4 2" xfId="7852"/>
    <cellStyle name="Percent 3 4 2 2" xfId="9495"/>
    <cellStyle name="Percent 3 4 2 2 2" xfId="21818"/>
    <cellStyle name="Percent 3 4 2 3" xfId="20681"/>
    <cellStyle name="Percent 3 4 3" xfId="8615"/>
    <cellStyle name="Percent 3 4 3 2" xfId="21249"/>
    <cellStyle name="Percent 3 4 4" xfId="20112"/>
    <cellStyle name="Percent 3 5" xfId="6968"/>
    <cellStyle name="Percent 3 5 2" xfId="7853"/>
    <cellStyle name="Percent 3 5 2 2" xfId="9496"/>
    <cellStyle name="Percent 3 5 2 2 2" xfId="21819"/>
    <cellStyle name="Percent 3 5 2 3" xfId="20682"/>
    <cellStyle name="Percent 3 5 3" xfId="8616"/>
    <cellStyle name="Percent 3 5 3 2" xfId="21250"/>
    <cellStyle name="Percent 3 5 4" xfId="20113"/>
    <cellStyle name="Percent 3 6" xfId="30684"/>
    <cellStyle name="Percent 4" xfId="6399"/>
    <cellStyle name="Percent 5" xfId="6400"/>
    <cellStyle name="Percent 5 2" xfId="6401"/>
    <cellStyle name="Percent 5 3" xfId="30685"/>
    <cellStyle name="Percent 6" xfId="6402"/>
    <cellStyle name="Percent 6 2" xfId="6403"/>
    <cellStyle name="Percent 6 3" xfId="6969"/>
    <cellStyle name="Percent 6 3 2" xfId="7854"/>
    <cellStyle name="Percent 6 3 2 2" xfId="9497"/>
    <cellStyle name="Percent 6 3 2 2 2" xfId="21820"/>
    <cellStyle name="Percent 6 3 2 3" xfId="20683"/>
    <cellStyle name="Percent 6 3 3" xfId="8617"/>
    <cellStyle name="Percent 6 3 3 2" xfId="21251"/>
    <cellStyle name="Percent 6 3 4" xfId="20114"/>
    <cellStyle name="Percent 6 4" xfId="6970"/>
    <cellStyle name="Percent 6 4 2" xfId="7855"/>
    <cellStyle name="Percent 6 4 2 2" xfId="9498"/>
    <cellStyle name="Percent 6 4 2 2 2" xfId="21821"/>
    <cellStyle name="Percent 6 4 2 3" xfId="20684"/>
    <cellStyle name="Percent 6 4 3" xfId="8618"/>
    <cellStyle name="Percent 6 4 3 2" xfId="21252"/>
    <cellStyle name="Percent 6 4 4" xfId="20115"/>
    <cellStyle name="Percent 6 5" xfId="6603"/>
    <cellStyle name="Percent 6 5 2" xfId="7856"/>
    <cellStyle name="Percent 6 5 2 2" xfId="9499"/>
    <cellStyle name="Percent 6 5 2 2 2" xfId="21822"/>
    <cellStyle name="Percent 6 5 2 3" xfId="20685"/>
    <cellStyle name="Percent 6 5 3" xfId="8320"/>
    <cellStyle name="Percent 6 5 3 2" xfId="20955"/>
    <cellStyle name="Percent 6 5 4" xfId="19818"/>
    <cellStyle name="Percent 6 6" xfId="7321"/>
    <cellStyle name="Percent 6 6 2" xfId="8964"/>
    <cellStyle name="Percent 6 6 2 2" xfId="21402"/>
    <cellStyle name="Percent 6 6 3" xfId="20265"/>
    <cellStyle name="Percent 6 7" xfId="8165"/>
    <cellStyle name="Percent 6 7 2" xfId="20833"/>
    <cellStyle name="Percent 6 8" xfId="19696"/>
    <cellStyle name="Percent 7" xfId="6404"/>
    <cellStyle name="Percent 7 2" xfId="6405"/>
    <cellStyle name="Percent 7 3" xfId="6971"/>
    <cellStyle name="Percent 7 3 2" xfId="7857"/>
    <cellStyle name="Percent 7 3 2 2" xfId="9500"/>
    <cellStyle name="Percent 7 3 2 2 2" xfId="21823"/>
    <cellStyle name="Percent 7 3 2 3" xfId="20686"/>
    <cellStyle name="Percent 7 3 3" xfId="8619"/>
    <cellStyle name="Percent 7 3 3 2" xfId="21253"/>
    <cellStyle name="Percent 7 3 4" xfId="20116"/>
    <cellStyle name="Percent 7 4" xfId="6972"/>
    <cellStyle name="Percent 7 4 2" xfId="7858"/>
    <cellStyle name="Percent 7 4 2 2" xfId="9501"/>
    <cellStyle name="Percent 7 4 2 2 2" xfId="21824"/>
    <cellStyle name="Percent 7 4 2 3" xfId="20687"/>
    <cellStyle name="Percent 7 4 3" xfId="8620"/>
    <cellStyle name="Percent 7 4 3 2" xfId="21254"/>
    <cellStyle name="Percent 7 4 4" xfId="20117"/>
    <cellStyle name="Percent 7 5" xfId="6604"/>
    <cellStyle name="Percent 7 5 2" xfId="7859"/>
    <cellStyle name="Percent 7 5 2 2" xfId="9502"/>
    <cellStyle name="Percent 7 5 2 2 2" xfId="21825"/>
    <cellStyle name="Percent 7 5 2 3" xfId="20688"/>
    <cellStyle name="Percent 7 5 3" xfId="8321"/>
    <cellStyle name="Percent 7 5 3 2" xfId="20956"/>
    <cellStyle name="Percent 7 5 4" xfId="19819"/>
    <cellStyle name="Percent 7 6" xfId="7322"/>
    <cellStyle name="Percent 7 6 2" xfId="8965"/>
    <cellStyle name="Percent 7 6 2 2" xfId="21403"/>
    <cellStyle name="Percent 7 6 3" xfId="20266"/>
    <cellStyle name="Percent 7 7" xfId="8166"/>
    <cellStyle name="Percent 7 7 2" xfId="20834"/>
    <cellStyle name="Percent 7 8" xfId="19697"/>
    <cellStyle name="Percent 8" xfId="6406"/>
    <cellStyle name="Percent 9" xfId="6407"/>
    <cellStyle name="Percent 9 2" xfId="6408"/>
    <cellStyle name="Pie??m." xfId="6973"/>
    <cellStyle name="Piezīme" xfId="86"/>
    <cellStyle name="Piezīme 2" xfId="87"/>
    <cellStyle name="Piezīme 2 2" xfId="211"/>
    <cellStyle name="Piezīme 3" xfId="210"/>
    <cellStyle name="Procenti 2" xfId="6409"/>
    <cellStyle name="Saistītā šūna" xfId="88"/>
    <cellStyle name="SAPBEXaggData" xfId="89"/>
    <cellStyle name="SAPBEXaggData 2" xfId="212"/>
    <cellStyle name="SAPBEXaggDataEmph" xfId="90"/>
    <cellStyle name="SAPBEXaggDataEmph 2" xfId="213"/>
    <cellStyle name="SAPBEXaggItem" xfId="91"/>
    <cellStyle name="SAPBEXaggItem 2" xfId="214"/>
    <cellStyle name="SAPBEXaggItemX" xfId="92"/>
    <cellStyle name="SAPBEXaggItemX 2" xfId="215"/>
    <cellStyle name="SAPBEXchaText" xfId="93"/>
    <cellStyle name="SAPBEXexcBad7" xfId="94"/>
    <cellStyle name="SAPBEXexcBad7 2" xfId="216"/>
    <cellStyle name="SAPBEXexcBad8" xfId="95"/>
    <cellStyle name="SAPBEXexcBad8 2" xfId="217"/>
    <cellStyle name="SAPBEXexcBad9" xfId="96"/>
    <cellStyle name="SAPBEXexcBad9 2" xfId="218"/>
    <cellStyle name="SAPBEXexcCritical4" xfId="97"/>
    <cellStyle name="SAPBEXexcCritical4 2" xfId="219"/>
    <cellStyle name="SAPBEXexcCritical5" xfId="98"/>
    <cellStyle name="SAPBEXexcCritical5 2" xfId="220"/>
    <cellStyle name="SAPBEXexcCritical6" xfId="99"/>
    <cellStyle name="SAPBEXexcCritical6 2" xfId="221"/>
    <cellStyle name="SAPBEXexcGood1" xfId="100"/>
    <cellStyle name="SAPBEXexcGood1 2" xfId="222"/>
    <cellStyle name="SAPBEXexcGood2" xfId="101"/>
    <cellStyle name="SAPBEXexcGood2 2" xfId="223"/>
    <cellStyle name="SAPBEXexcGood3" xfId="102"/>
    <cellStyle name="SAPBEXexcGood3 2" xfId="224"/>
    <cellStyle name="SAPBEXfilterDrill" xfId="103"/>
    <cellStyle name="SAPBEXfilterItem" xfId="104"/>
    <cellStyle name="SAPBEXfilterText" xfId="105"/>
    <cellStyle name="SAPBEXfilterText 2" xfId="106"/>
    <cellStyle name="SAPBEXformats" xfId="107"/>
    <cellStyle name="SAPBEXformats 2" xfId="225"/>
    <cellStyle name="SAPBEXheaderItem" xfId="108"/>
    <cellStyle name="SAPBEXheaderItem 2" xfId="109"/>
    <cellStyle name="SAPBEXheaderText" xfId="110"/>
    <cellStyle name="SAPBEXheaderText 2" xfId="111"/>
    <cellStyle name="SAPBEXHLevel0" xfId="112"/>
    <cellStyle name="SAPBEXHLevel0 2" xfId="113"/>
    <cellStyle name="SAPBEXHLevel0 2 2" xfId="227"/>
    <cellStyle name="SAPBEXHLevel0 3" xfId="226"/>
    <cellStyle name="SAPBEXHLevel0X" xfId="114"/>
    <cellStyle name="SAPBEXHLevel0X 2" xfId="115"/>
    <cellStyle name="SAPBEXHLevel0X 2 2" xfId="229"/>
    <cellStyle name="SAPBEXHLevel0X 3" xfId="228"/>
    <cellStyle name="SAPBEXHLevel1" xfId="116"/>
    <cellStyle name="SAPBEXHLevel1 2" xfId="117"/>
    <cellStyle name="SAPBEXHLevel1 2 2" xfId="231"/>
    <cellStyle name="SAPBEXHLevel1 3" xfId="230"/>
    <cellStyle name="SAPBEXHLevel1X" xfId="118"/>
    <cellStyle name="SAPBEXHLevel1X 2" xfId="119"/>
    <cellStyle name="SAPBEXHLevel1X 2 2" xfId="233"/>
    <cellStyle name="SAPBEXHLevel1X 3" xfId="232"/>
    <cellStyle name="SAPBEXHLevel2" xfId="120"/>
    <cellStyle name="SAPBEXHLevel2 2" xfId="121"/>
    <cellStyle name="SAPBEXHLevel2 2 2" xfId="235"/>
    <cellStyle name="SAPBEXHLevel2 3" xfId="234"/>
    <cellStyle name="SAPBEXHLevel2X" xfId="122"/>
    <cellStyle name="SAPBEXHLevel2X 2" xfId="123"/>
    <cellStyle name="SAPBEXHLevel2X 2 2" xfId="237"/>
    <cellStyle name="SAPBEXHLevel2X 3" xfId="236"/>
    <cellStyle name="SAPBEXHLevel3" xfId="124"/>
    <cellStyle name="SAPBEXHLevel3 2" xfId="125"/>
    <cellStyle name="SAPBEXHLevel3 2 2" xfId="239"/>
    <cellStyle name="SAPBEXHLevel3 3" xfId="238"/>
    <cellStyle name="SAPBEXHLevel3X" xfId="126"/>
    <cellStyle name="SAPBEXHLevel3X 2" xfId="127"/>
    <cellStyle name="SAPBEXHLevel3X 2 2" xfId="241"/>
    <cellStyle name="SAPBEXHLevel3X 3" xfId="240"/>
    <cellStyle name="SAPBEXinputData" xfId="128"/>
    <cellStyle name="SAPBEXinputData 2" xfId="129"/>
    <cellStyle name="SAPBEXinputData 2 2" xfId="243"/>
    <cellStyle name="SAPBEXinputData 3" xfId="242"/>
    <cellStyle name="SAPBEXresData" xfId="130"/>
    <cellStyle name="SAPBEXresData 2" xfId="244"/>
    <cellStyle name="SAPBEXresDataEmph" xfId="131"/>
    <cellStyle name="SAPBEXresDataEmph 2" xfId="245"/>
    <cellStyle name="SAPBEXresItem" xfId="132"/>
    <cellStyle name="SAPBEXresItem 2" xfId="246"/>
    <cellStyle name="SAPBEXresItemX" xfId="133"/>
    <cellStyle name="SAPBEXresItemX 2" xfId="247"/>
    <cellStyle name="SAPBEXstdData" xfId="134"/>
    <cellStyle name="SAPBEXstdData 2" xfId="248"/>
    <cellStyle name="SAPBEXstdDataEmph" xfId="135"/>
    <cellStyle name="SAPBEXstdDataEmph 2" xfId="249"/>
    <cellStyle name="SAPBEXstdItem" xfId="136"/>
    <cellStyle name="SAPBEXstdItem 2" xfId="256"/>
    <cellStyle name="SAPBEXstdItem 3" xfId="250"/>
    <cellStyle name="SAPBEXstdItemX" xfId="137"/>
    <cellStyle name="SAPBEXstdItemX 2" xfId="251"/>
    <cellStyle name="SAPBEXtitle" xfId="138"/>
    <cellStyle name="SAPBEXtitle 2" xfId="139"/>
    <cellStyle name="SAPBEXundefined" xfId="140"/>
    <cellStyle name="SAPBEXundefined 2" xfId="252"/>
    <cellStyle name="Sheet Title" xfId="141"/>
    <cellStyle name="Slikts" xfId="142"/>
    <cellStyle name="Style 1" xfId="6974"/>
    <cellStyle name="Title 10" xfId="6410"/>
    <cellStyle name="Title 11" xfId="6411"/>
    <cellStyle name="Title 12" xfId="6412"/>
    <cellStyle name="Title 13" xfId="6413"/>
    <cellStyle name="Title 14" xfId="6414"/>
    <cellStyle name="Title 15" xfId="6415"/>
    <cellStyle name="Title 16" xfId="6416"/>
    <cellStyle name="Title 17" xfId="6417"/>
    <cellStyle name="Title 18" xfId="6418"/>
    <cellStyle name="Title 18 2" xfId="6419"/>
    <cellStyle name="Title 19" xfId="6420"/>
    <cellStyle name="Title 19 2" xfId="6421"/>
    <cellStyle name="Title 2" xfId="201"/>
    <cellStyle name="Title 3" xfId="6422"/>
    <cellStyle name="Title 4" xfId="6423"/>
    <cellStyle name="Title 5" xfId="6424"/>
    <cellStyle name="Title 6" xfId="6425"/>
    <cellStyle name="Title 7" xfId="6426"/>
    <cellStyle name="Title 8" xfId="6427"/>
    <cellStyle name="Title 9" xfId="6428"/>
    <cellStyle name="Total 10" xfId="6429"/>
    <cellStyle name="Total 10 10" xfId="11383"/>
    <cellStyle name="Total 10 10 2" xfId="23247"/>
    <cellStyle name="Total 10 10 2 2" xfId="43076"/>
    <cellStyle name="Total 10 10 3" xfId="33436"/>
    <cellStyle name="Total 10 11" xfId="13238"/>
    <cellStyle name="Total 10 11 2" xfId="25029"/>
    <cellStyle name="Total 10 11 2 2" xfId="44855"/>
    <cellStyle name="Total 10 11 3" xfId="35288"/>
    <cellStyle name="Total 10 12" xfId="10089"/>
    <cellStyle name="Total 10 12 2" xfId="21964"/>
    <cellStyle name="Total 10 12 2 2" xfId="41796"/>
    <cellStyle name="Total 10 12 3" xfId="32145"/>
    <cellStyle name="Total 10 13" xfId="12864"/>
    <cellStyle name="Total 10 13 2" xfId="24662"/>
    <cellStyle name="Total 10 13 2 2" xfId="44489"/>
    <cellStyle name="Total 10 13 3" xfId="34915"/>
    <cellStyle name="Total 10 14" xfId="30686"/>
    <cellStyle name="Total 10 2" xfId="6430"/>
    <cellStyle name="Total 10 2 10" xfId="12202"/>
    <cellStyle name="Total 10 2 10 2" xfId="24026"/>
    <cellStyle name="Total 10 2 10 2 2" xfId="43853"/>
    <cellStyle name="Total 10 2 10 3" xfId="34253"/>
    <cellStyle name="Total 10 2 11" xfId="10952"/>
    <cellStyle name="Total 10 2 11 2" xfId="22822"/>
    <cellStyle name="Total 10 2 11 2 2" xfId="42653"/>
    <cellStyle name="Total 10 2 11 3" xfId="33007"/>
    <cellStyle name="Total 10 2 12" xfId="11784"/>
    <cellStyle name="Total 10 2 12 2" xfId="23631"/>
    <cellStyle name="Total 10 2 12 2 2" xfId="43459"/>
    <cellStyle name="Total 10 2 12 3" xfId="33836"/>
    <cellStyle name="Total 10 2 13" xfId="30687"/>
    <cellStyle name="Total 10 2 2" xfId="7057"/>
    <cellStyle name="Total 10 2 2 10" xfId="11286"/>
    <cellStyle name="Total 10 2 2 10 2" xfId="23154"/>
    <cellStyle name="Total 10 2 2 10 2 2" xfId="42984"/>
    <cellStyle name="Total 10 2 2 10 3" xfId="33340"/>
    <cellStyle name="Total 10 2 2 11" xfId="13736"/>
    <cellStyle name="Total 10 2 2 11 2" xfId="25514"/>
    <cellStyle name="Total 10 2 2 11 2 2" xfId="45340"/>
    <cellStyle name="Total 10 2 2 11 3" xfId="35786"/>
    <cellStyle name="Total 10 2 2 12" xfId="30809"/>
    <cellStyle name="Total 10 2 2 2" xfId="7860"/>
    <cellStyle name="Total 10 2 2 2 10" xfId="18291"/>
    <cellStyle name="Total 10 2 2 2 10 2" xfId="30011"/>
    <cellStyle name="Total 10 2 2 2 10 2 2" xfId="49837"/>
    <cellStyle name="Total 10 2 2 2 10 3" xfId="40341"/>
    <cellStyle name="Total 10 2 2 2 11" xfId="31056"/>
    <cellStyle name="Total 10 2 2 2 2" xfId="9503"/>
    <cellStyle name="Total 10 2 2 2 2 2" xfId="13925"/>
    <cellStyle name="Total 10 2 2 2 2 2 2" xfId="25698"/>
    <cellStyle name="Total 10 2 2 2 2 2 2 2" xfId="45524"/>
    <cellStyle name="Total 10 2 2 2 2 2 3" xfId="35975"/>
    <cellStyle name="Total 10 2 2 2 2 3" xfId="14887"/>
    <cellStyle name="Total 10 2 2 2 2 3 2" xfId="26657"/>
    <cellStyle name="Total 10 2 2 2 2 3 2 2" xfId="46483"/>
    <cellStyle name="Total 10 2 2 2 2 3 3" xfId="36937"/>
    <cellStyle name="Total 10 2 2 2 2 4" xfId="15839"/>
    <cellStyle name="Total 10 2 2 2 2 4 2" xfId="27585"/>
    <cellStyle name="Total 10 2 2 2 2 4 2 2" xfId="47411"/>
    <cellStyle name="Total 10 2 2 2 2 4 3" xfId="37889"/>
    <cellStyle name="Total 10 2 2 2 2 5" xfId="16717"/>
    <cellStyle name="Total 10 2 2 2 2 5 2" xfId="28463"/>
    <cellStyle name="Total 10 2 2 2 2 5 2 2" xfId="48289"/>
    <cellStyle name="Total 10 2 2 2 2 5 3" xfId="38767"/>
    <cellStyle name="Total 10 2 2 2 2 6" xfId="17582"/>
    <cellStyle name="Total 10 2 2 2 2 6 2" xfId="29302"/>
    <cellStyle name="Total 10 2 2 2 2 6 2 2" xfId="49128"/>
    <cellStyle name="Total 10 2 2 2 2 6 3" xfId="39632"/>
    <cellStyle name="Total 10 2 2 2 2 7" xfId="18358"/>
    <cellStyle name="Total 10 2 2 2 2 7 2" xfId="30078"/>
    <cellStyle name="Total 10 2 2 2 2 7 2 2" xfId="49904"/>
    <cellStyle name="Total 10 2 2 2 2 7 3" xfId="40408"/>
    <cellStyle name="Total 10 2 2 2 2 8" xfId="19115"/>
    <cellStyle name="Total 10 2 2 2 2 8 2" xfId="41165"/>
    <cellStyle name="Total 10 2 2 2 2 9" xfId="31590"/>
    <cellStyle name="Total 10 2 2 2 3" xfId="9941"/>
    <cellStyle name="Total 10 2 2 2 3 2" xfId="14346"/>
    <cellStyle name="Total 10 2 2 2 3 2 2" xfId="26118"/>
    <cellStyle name="Total 10 2 2 2 3 2 2 2" xfId="45944"/>
    <cellStyle name="Total 10 2 2 2 3 2 3" xfId="36396"/>
    <cellStyle name="Total 10 2 2 2 3 3" xfId="15306"/>
    <cellStyle name="Total 10 2 2 2 3 3 2" xfId="27076"/>
    <cellStyle name="Total 10 2 2 2 3 3 2 2" xfId="46902"/>
    <cellStyle name="Total 10 2 2 2 3 3 3" xfId="37356"/>
    <cellStyle name="Total 10 2 2 2 3 4" xfId="16258"/>
    <cellStyle name="Total 10 2 2 2 3 4 2" xfId="28004"/>
    <cellStyle name="Total 10 2 2 2 3 4 2 2" xfId="47830"/>
    <cellStyle name="Total 10 2 2 2 3 4 3" xfId="38308"/>
    <cellStyle name="Total 10 2 2 2 3 5" xfId="17132"/>
    <cellStyle name="Total 10 2 2 2 3 5 2" xfId="28878"/>
    <cellStyle name="Total 10 2 2 2 3 5 2 2" xfId="48704"/>
    <cellStyle name="Total 10 2 2 2 3 5 3" xfId="39182"/>
    <cellStyle name="Total 10 2 2 2 3 6" xfId="17997"/>
    <cellStyle name="Total 10 2 2 2 3 6 2" xfId="29717"/>
    <cellStyle name="Total 10 2 2 2 3 6 2 2" xfId="49543"/>
    <cellStyle name="Total 10 2 2 2 3 6 3" xfId="40047"/>
    <cellStyle name="Total 10 2 2 2 3 7" xfId="18773"/>
    <cellStyle name="Total 10 2 2 2 3 7 2" xfId="30493"/>
    <cellStyle name="Total 10 2 2 2 3 7 2 2" xfId="50319"/>
    <cellStyle name="Total 10 2 2 2 3 7 3" xfId="40823"/>
    <cellStyle name="Total 10 2 2 2 3 8" xfId="19530"/>
    <cellStyle name="Total 10 2 2 2 3 8 2" xfId="41580"/>
    <cellStyle name="Total 10 2 2 2 3 9" xfId="32005"/>
    <cellStyle name="Total 10 2 2 2 4" xfId="12911"/>
    <cellStyle name="Total 10 2 2 2 4 2" xfId="24708"/>
    <cellStyle name="Total 10 2 2 2 4 2 2" xfId="44535"/>
    <cellStyle name="Total 10 2 2 2 4 3" xfId="34962"/>
    <cellStyle name="Total 10 2 2 2 5" xfId="13687"/>
    <cellStyle name="Total 10 2 2 2 5 2" xfId="25469"/>
    <cellStyle name="Total 10 2 2 2 5 2 2" xfId="45295"/>
    <cellStyle name="Total 10 2 2 2 5 3" xfId="35737"/>
    <cellStyle name="Total 10 2 2 2 6" xfId="14691"/>
    <cellStyle name="Total 10 2 2 2 6 2" xfId="26462"/>
    <cellStyle name="Total 10 2 2 2 6 2 2" xfId="46288"/>
    <cellStyle name="Total 10 2 2 2 6 3" xfId="36741"/>
    <cellStyle name="Total 10 2 2 2 7" xfId="15649"/>
    <cellStyle name="Total 10 2 2 2 7 2" xfId="27408"/>
    <cellStyle name="Total 10 2 2 2 7 2 2" xfId="47234"/>
    <cellStyle name="Total 10 2 2 2 7 3" xfId="37699"/>
    <cellStyle name="Total 10 2 2 2 8" xfId="16574"/>
    <cellStyle name="Total 10 2 2 2 8 2" xfId="28320"/>
    <cellStyle name="Total 10 2 2 2 8 2 2" xfId="48146"/>
    <cellStyle name="Total 10 2 2 2 8 3" xfId="38624"/>
    <cellStyle name="Total 10 2 2 2 9" xfId="17445"/>
    <cellStyle name="Total 10 2 2 2 9 2" xfId="29187"/>
    <cellStyle name="Total 10 2 2 2 9 2 2" xfId="49013"/>
    <cellStyle name="Total 10 2 2 2 9 3" xfId="39495"/>
    <cellStyle name="Total 10 2 2 3" xfId="8702"/>
    <cellStyle name="Total 10 2 2 3 2" xfId="13444"/>
    <cellStyle name="Total 10 2 2 3 2 2" xfId="25229"/>
    <cellStyle name="Total 10 2 2 3 2 2 2" xfId="45055"/>
    <cellStyle name="Total 10 2 2 3 2 3" xfId="35494"/>
    <cellStyle name="Total 10 2 2 3 3" xfId="14464"/>
    <cellStyle name="Total 10 2 2 3 3 2" xfId="26236"/>
    <cellStyle name="Total 10 2 2 3 3 2 2" xfId="46062"/>
    <cellStyle name="Total 10 2 2 3 3 3" xfId="36514"/>
    <cellStyle name="Total 10 2 2 3 4" xfId="15424"/>
    <cellStyle name="Total 10 2 2 3 4 2" xfId="27192"/>
    <cellStyle name="Total 10 2 2 3 4 2 2" xfId="47018"/>
    <cellStyle name="Total 10 2 2 3 4 3" xfId="37474"/>
    <cellStyle name="Total 10 2 2 3 5" xfId="16373"/>
    <cellStyle name="Total 10 2 2 3 5 2" xfId="28119"/>
    <cellStyle name="Total 10 2 2 3 5 2 2" xfId="47945"/>
    <cellStyle name="Total 10 2 2 3 5 3" xfId="38423"/>
    <cellStyle name="Total 10 2 2 3 6" xfId="17246"/>
    <cellStyle name="Total 10 2 2 3 6 2" xfId="28992"/>
    <cellStyle name="Total 10 2 2 3 6 2 2" xfId="48818"/>
    <cellStyle name="Total 10 2 2 3 6 3" xfId="39296"/>
    <cellStyle name="Total 10 2 2 3 7" xfId="18111"/>
    <cellStyle name="Total 10 2 2 3 7 2" xfId="29831"/>
    <cellStyle name="Total 10 2 2 3 7 2 2" xfId="49657"/>
    <cellStyle name="Total 10 2 2 3 7 3" xfId="40161"/>
    <cellStyle name="Total 10 2 2 3 8" xfId="18887"/>
    <cellStyle name="Total 10 2 2 3 8 2" xfId="40937"/>
    <cellStyle name="Total 10 2 2 3 9" xfId="31343"/>
    <cellStyle name="Total 10 2 2 4" xfId="9713"/>
    <cellStyle name="Total 10 2 2 4 2" xfId="14118"/>
    <cellStyle name="Total 10 2 2 4 2 2" xfId="25890"/>
    <cellStyle name="Total 10 2 2 4 2 2 2" xfId="45716"/>
    <cellStyle name="Total 10 2 2 4 2 3" xfId="36168"/>
    <cellStyle name="Total 10 2 2 4 3" xfId="15078"/>
    <cellStyle name="Total 10 2 2 4 3 2" xfId="26848"/>
    <cellStyle name="Total 10 2 2 4 3 2 2" xfId="46674"/>
    <cellStyle name="Total 10 2 2 4 3 3" xfId="37128"/>
    <cellStyle name="Total 10 2 2 4 4" xfId="16030"/>
    <cellStyle name="Total 10 2 2 4 4 2" xfId="27776"/>
    <cellStyle name="Total 10 2 2 4 4 2 2" xfId="47602"/>
    <cellStyle name="Total 10 2 2 4 4 3" xfId="38080"/>
    <cellStyle name="Total 10 2 2 4 5" xfId="16904"/>
    <cellStyle name="Total 10 2 2 4 5 2" xfId="28650"/>
    <cellStyle name="Total 10 2 2 4 5 2 2" xfId="48476"/>
    <cellStyle name="Total 10 2 2 4 5 3" xfId="38954"/>
    <cellStyle name="Total 10 2 2 4 6" xfId="17769"/>
    <cellStyle name="Total 10 2 2 4 6 2" xfId="29489"/>
    <cellStyle name="Total 10 2 2 4 6 2 2" xfId="49315"/>
    <cellStyle name="Total 10 2 2 4 6 3" xfId="39819"/>
    <cellStyle name="Total 10 2 2 4 7" xfId="18545"/>
    <cellStyle name="Total 10 2 2 4 7 2" xfId="30265"/>
    <cellStyle name="Total 10 2 2 4 7 2 2" xfId="50091"/>
    <cellStyle name="Total 10 2 2 4 7 3" xfId="40595"/>
    <cellStyle name="Total 10 2 2 4 8" xfId="19302"/>
    <cellStyle name="Total 10 2 2 4 8 2" xfId="41352"/>
    <cellStyle name="Total 10 2 2 4 9" xfId="31777"/>
    <cellStyle name="Total 10 2 2 5" xfId="12415"/>
    <cellStyle name="Total 10 2 2 5 2" xfId="24231"/>
    <cellStyle name="Total 10 2 2 5 2 2" xfId="44058"/>
    <cellStyle name="Total 10 2 2 5 3" xfId="34466"/>
    <cellStyle name="Total 10 2 2 6" xfId="10768"/>
    <cellStyle name="Total 10 2 2 6 2" xfId="22639"/>
    <cellStyle name="Total 10 2 2 6 2 2" xfId="42470"/>
    <cellStyle name="Total 10 2 2 6 3" xfId="32823"/>
    <cellStyle name="Total 10 2 2 7" xfId="12245"/>
    <cellStyle name="Total 10 2 2 7 2" xfId="24065"/>
    <cellStyle name="Total 10 2 2 7 2 2" xfId="43892"/>
    <cellStyle name="Total 10 2 2 7 3" xfId="34296"/>
    <cellStyle name="Total 10 2 2 8" xfId="10923"/>
    <cellStyle name="Total 10 2 2 8 2" xfId="22794"/>
    <cellStyle name="Total 10 2 2 8 2 2" xfId="42625"/>
    <cellStyle name="Total 10 2 2 8 3" xfId="32978"/>
    <cellStyle name="Total 10 2 2 9" xfId="11809"/>
    <cellStyle name="Total 10 2 2 9 2" xfId="23652"/>
    <cellStyle name="Total 10 2 2 9 2 2" xfId="43480"/>
    <cellStyle name="Total 10 2 2 9 3" xfId="33861"/>
    <cellStyle name="Total 10 2 3" xfId="7324"/>
    <cellStyle name="Total 10 2 3 10" xfId="11789"/>
    <cellStyle name="Total 10 2 3 10 2" xfId="23636"/>
    <cellStyle name="Total 10 2 3 10 2 2" xfId="43464"/>
    <cellStyle name="Total 10 2 3 10 3" xfId="33841"/>
    <cellStyle name="Total 10 2 3 11" xfId="30937"/>
    <cellStyle name="Total 10 2 3 2" xfId="8967"/>
    <cellStyle name="Total 10 2 3 2 2" xfId="13627"/>
    <cellStyle name="Total 10 2 3 2 2 2" xfId="25409"/>
    <cellStyle name="Total 10 2 3 2 2 2 2" xfId="45235"/>
    <cellStyle name="Total 10 2 3 2 2 3" xfId="35677"/>
    <cellStyle name="Total 10 2 3 2 3" xfId="14633"/>
    <cellStyle name="Total 10 2 3 2 3 2" xfId="26404"/>
    <cellStyle name="Total 10 2 3 2 3 2 2" xfId="46230"/>
    <cellStyle name="Total 10 2 3 2 3 3" xfId="36683"/>
    <cellStyle name="Total 10 2 3 2 4" xfId="15591"/>
    <cellStyle name="Total 10 2 3 2 4 2" xfId="27351"/>
    <cellStyle name="Total 10 2 3 2 4 2 2" xfId="47177"/>
    <cellStyle name="Total 10 2 3 2 4 3" xfId="37641"/>
    <cellStyle name="Total 10 2 3 2 5" xfId="16517"/>
    <cellStyle name="Total 10 2 3 2 5 2" xfId="28263"/>
    <cellStyle name="Total 10 2 3 2 5 2 2" xfId="48089"/>
    <cellStyle name="Total 10 2 3 2 5 3" xfId="38567"/>
    <cellStyle name="Total 10 2 3 2 6" xfId="17388"/>
    <cellStyle name="Total 10 2 3 2 6 2" xfId="29131"/>
    <cellStyle name="Total 10 2 3 2 6 2 2" xfId="48957"/>
    <cellStyle name="Total 10 2 3 2 6 3" xfId="39438"/>
    <cellStyle name="Total 10 2 3 2 7" xfId="18235"/>
    <cellStyle name="Total 10 2 3 2 7 2" xfId="29955"/>
    <cellStyle name="Total 10 2 3 2 7 2 2" xfId="49781"/>
    <cellStyle name="Total 10 2 3 2 7 3" xfId="40285"/>
    <cellStyle name="Total 10 2 3 2 8" xfId="19002"/>
    <cellStyle name="Total 10 2 3 2 8 2" xfId="41052"/>
    <cellStyle name="Total 10 2 3 2 9" xfId="31471"/>
    <cellStyle name="Total 10 2 3 3" xfId="9828"/>
    <cellStyle name="Total 10 2 3 3 2" xfId="14233"/>
    <cellStyle name="Total 10 2 3 3 2 2" xfId="26005"/>
    <cellStyle name="Total 10 2 3 3 2 2 2" xfId="45831"/>
    <cellStyle name="Total 10 2 3 3 2 3" xfId="36283"/>
    <cellStyle name="Total 10 2 3 3 3" xfId="15193"/>
    <cellStyle name="Total 10 2 3 3 3 2" xfId="26963"/>
    <cellStyle name="Total 10 2 3 3 3 2 2" xfId="46789"/>
    <cellStyle name="Total 10 2 3 3 3 3" xfId="37243"/>
    <cellStyle name="Total 10 2 3 3 4" xfId="16145"/>
    <cellStyle name="Total 10 2 3 3 4 2" xfId="27891"/>
    <cellStyle name="Total 10 2 3 3 4 2 2" xfId="47717"/>
    <cellStyle name="Total 10 2 3 3 4 3" xfId="38195"/>
    <cellStyle name="Total 10 2 3 3 5" xfId="17019"/>
    <cellStyle name="Total 10 2 3 3 5 2" xfId="28765"/>
    <cellStyle name="Total 10 2 3 3 5 2 2" xfId="48591"/>
    <cellStyle name="Total 10 2 3 3 5 3" xfId="39069"/>
    <cellStyle name="Total 10 2 3 3 6" xfId="17884"/>
    <cellStyle name="Total 10 2 3 3 6 2" xfId="29604"/>
    <cellStyle name="Total 10 2 3 3 6 2 2" xfId="49430"/>
    <cellStyle name="Total 10 2 3 3 6 3" xfId="39934"/>
    <cellStyle name="Total 10 2 3 3 7" xfId="18660"/>
    <cellStyle name="Total 10 2 3 3 7 2" xfId="30380"/>
    <cellStyle name="Total 10 2 3 3 7 2 2" xfId="50206"/>
    <cellStyle name="Total 10 2 3 3 7 3" xfId="40710"/>
    <cellStyle name="Total 10 2 3 3 8" xfId="19417"/>
    <cellStyle name="Total 10 2 3 3 8 2" xfId="41467"/>
    <cellStyle name="Total 10 2 3 3 9" xfId="31892"/>
    <cellStyle name="Total 10 2 3 4" xfId="12598"/>
    <cellStyle name="Total 10 2 3 4 2" xfId="24411"/>
    <cellStyle name="Total 10 2 3 4 2 2" xfId="44238"/>
    <cellStyle name="Total 10 2 3 4 3" xfId="34649"/>
    <cellStyle name="Total 10 2 3 5" xfId="10599"/>
    <cellStyle name="Total 10 2 3 5 2" xfId="22470"/>
    <cellStyle name="Total 10 2 3 5 2 2" xfId="42301"/>
    <cellStyle name="Total 10 2 3 5 3" xfId="32654"/>
    <cellStyle name="Total 10 2 3 6" xfId="11869"/>
    <cellStyle name="Total 10 2 3 6 2" xfId="23707"/>
    <cellStyle name="Total 10 2 3 6 2 2" xfId="43535"/>
    <cellStyle name="Total 10 2 3 6 3" xfId="33921"/>
    <cellStyle name="Total 10 2 3 7" xfId="11235"/>
    <cellStyle name="Total 10 2 3 7 2" xfId="23103"/>
    <cellStyle name="Total 10 2 3 7 2 2" xfId="42933"/>
    <cellStyle name="Total 10 2 3 7 3" xfId="33289"/>
    <cellStyle name="Total 10 2 3 8" xfId="12216"/>
    <cellStyle name="Total 10 2 3 8 2" xfId="24038"/>
    <cellStyle name="Total 10 2 3 8 2 2" xfId="43865"/>
    <cellStyle name="Total 10 2 3 8 3" xfId="34267"/>
    <cellStyle name="Total 10 2 3 9" xfId="10945"/>
    <cellStyle name="Total 10 2 3 9 2" xfId="22816"/>
    <cellStyle name="Total 10 2 3 9 2 2" xfId="42647"/>
    <cellStyle name="Total 10 2 3 9 3" xfId="33000"/>
    <cellStyle name="Total 10 2 4" xfId="8168"/>
    <cellStyle name="Total 10 2 4 2" xfId="13138"/>
    <cellStyle name="Total 10 2 4 2 2" xfId="24931"/>
    <cellStyle name="Total 10 2 4 2 2 2" xfId="44757"/>
    <cellStyle name="Total 10 2 4 2 3" xfId="35188"/>
    <cellStyle name="Total 10 2 4 3" xfId="10171"/>
    <cellStyle name="Total 10 2 4 3 2" xfId="22045"/>
    <cellStyle name="Total 10 2 4 3 2 2" xfId="41877"/>
    <cellStyle name="Total 10 2 4 3 3" xfId="32227"/>
    <cellStyle name="Total 10 2 4 4" xfId="11968"/>
    <cellStyle name="Total 10 2 4 4 2" xfId="23795"/>
    <cellStyle name="Total 10 2 4 4 2 2" xfId="43623"/>
    <cellStyle name="Total 10 2 4 4 3" xfId="34020"/>
    <cellStyle name="Total 10 2 4 5" xfId="11155"/>
    <cellStyle name="Total 10 2 4 5 2" xfId="23023"/>
    <cellStyle name="Total 10 2 4 5 2 2" xfId="42853"/>
    <cellStyle name="Total 10 2 4 5 3" xfId="33209"/>
    <cellStyle name="Total 10 2 4 6" xfId="12224"/>
    <cellStyle name="Total 10 2 4 6 2" xfId="24045"/>
    <cellStyle name="Total 10 2 4 6 2 2" xfId="43872"/>
    <cellStyle name="Total 10 2 4 6 3" xfId="34275"/>
    <cellStyle name="Total 10 2 4 7" xfId="10940"/>
    <cellStyle name="Total 10 2 4 7 2" xfId="22811"/>
    <cellStyle name="Total 10 2 4 7 2 2" xfId="42642"/>
    <cellStyle name="Total 10 2 4 7 3" xfId="32995"/>
    <cellStyle name="Total 10 2 4 8" xfId="11792"/>
    <cellStyle name="Total 10 2 4 8 2" xfId="33844"/>
    <cellStyle name="Total 10 2 4 9" xfId="31224"/>
    <cellStyle name="Total 10 2 5" xfId="9600"/>
    <cellStyle name="Total 10 2 5 2" xfId="14005"/>
    <cellStyle name="Total 10 2 5 2 2" xfId="25777"/>
    <cellStyle name="Total 10 2 5 2 2 2" xfId="45603"/>
    <cellStyle name="Total 10 2 5 2 3" xfId="36055"/>
    <cellStyle name="Total 10 2 5 3" xfId="14965"/>
    <cellStyle name="Total 10 2 5 3 2" xfId="26735"/>
    <cellStyle name="Total 10 2 5 3 2 2" xfId="46561"/>
    <cellStyle name="Total 10 2 5 3 3" xfId="37015"/>
    <cellStyle name="Total 10 2 5 4" xfId="15917"/>
    <cellStyle name="Total 10 2 5 4 2" xfId="27663"/>
    <cellStyle name="Total 10 2 5 4 2 2" xfId="47489"/>
    <cellStyle name="Total 10 2 5 4 3" xfId="37967"/>
    <cellStyle name="Total 10 2 5 5" xfId="16791"/>
    <cellStyle name="Total 10 2 5 5 2" xfId="28537"/>
    <cellStyle name="Total 10 2 5 5 2 2" xfId="48363"/>
    <cellStyle name="Total 10 2 5 5 3" xfId="38841"/>
    <cellStyle name="Total 10 2 5 6" xfId="17656"/>
    <cellStyle name="Total 10 2 5 6 2" xfId="29376"/>
    <cellStyle name="Total 10 2 5 6 2 2" xfId="49202"/>
    <cellStyle name="Total 10 2 5 6 3" xfId="39706"/>
    <cellStyle name="Total 10 2 5 7" xfId="18432"/>
    <cellStyle name="Total 10 2 5 7 2" xfId="30152"/>
    <cellStyle name="Total 10 2 5 7 2 2" xfId="49978"/>
    <cellStyle name="Total 10 2 5 7 3" xfId="40482"/>
    <cellStyle name="Total 10 2 5 8" xfId="19189"/>
    <cellStyle name="Total 10 2 5 8 2" xfId="41239"/>
    <cellStyle name="Total 10 2 5 9" xfId="31664"/>
    <cellStyle name="Total 10 2 6" xfId="12064"/>
    <cellStyle name="Total 10 2 6 2" xfId="23890"/>
    <cellStyle name="Total 10 2 6 2 2" xfId="43718"/>
    <cellStyle name="Total 10 2 6 3" xfId="34116"/>
    <cellStyle name="Total 10 2 7" xfId="11071"/>
    <cellStyle name="Total 10 2 7 2" xfId="22939"/>
    <cellStyle name="Total 10 2 7 2 2" xfId="42769"/>
    <cellStyle name="Total 10 2 7 3" xfId="33125"/>
    <cellStyle name="Total 10 2 8" xfId="11675"/>
    <cellStyle name="Total 10 2 8 2" xfId="23528"/>
    <cellStyle name="Total 10 2 8 2 2" xfId="43357"/>
    <cellStyle name="Total 10 2 8 3" xfId="33728"/>
    <cellStyle name="Total 10 2 9" xfId="11382"/>
    <cellStyle name="Total 10 2 9 2" xfId="23246"/>
    <cellStyle name="Total 10 2 9 2 2" xfId="43075"/>
    <cellStyle name="Total 10 2 9 3" xfId="33435"/>
    <cellStyle name="Total 10 3" xfId="7056"/>
    <cellStyle name="Total 10 3 10" xfId="14501"/>
    <cellStyle name="Total 10 3 10 2" xfId="26273"/>
    <cellStyle name="Total 10 3 10 2 2" xfId="46099"/>
    <cellStyle name="Total 10 3 10 3" xfId="36551"/>
    <cellStyle name="Total 10 3 11" xfId="15461"/>
    <cellStyle name="Total 10 3 11 2" xfId="27229"/>
    <cellStyle name="Total 10 3 11 2 2" xfId="47055"/>
    <cellStyle name="Total 10 3 11 3" xfId="37511"/>
    <cellStyle name="Total 10 3 12" xfId="30808"/>
    <cellStyle name="Total 10 3 2" xfId="7861"/>
    <cellStyle name="Total 10 3 2 10" xfId="10856"/>
    <cellStyle name="Total 10 3 2 10 2" xfId="22727"/>
    <cellStyle name="Total 10 3 2 10 2 2" xfId="42558"/>
    <cellStyle name="Total 10 3 2 10 3" xfId="32911"/>
    <cellStyle name="Total 10 3 2 11" xfId="31057"/>
    <cellStyle name="Total 10 3 2 2" xfId="9504"/>
    <cellStyle name="Total 10 3 2 2 2" xfId="13926"/>
    <cellStyle name="Total 10 3 2 2 2 2" xfId="25699"/>
    <cellStyle name="Total 10 3 2 2 2 2 2" xfId="45525"/>
    <cellStyle name="Total 10 3 2 2 2 3" xfId="35976"/>
    <cellStyle name="Total 10 3 2 2 3" xfId="14888"/>
    <cellStyle name="Total 10 3 2 2 3 2" xfId="26658"/>
    <cellStyle name="Total 10 3 2 2 3 2 2" xfId="46484"/>
    <cellStyle name="Total 10 3 2 2 3 3" xfId="36938"/>
    <cellStyle name="Total 10 3 2 2 4" xfId="15840"/>
    <cellStyle name="Total 10 3 2 2 4 2" xfId="27586"/>
    <cellStyle name="Total 10 3 2 2 4 2 2" xfId="47412"/>
    <cellStyle name="Total 10 3 2 2 4 3" xfId="37890"/>
    <cellStyle name="Total 10 3 2 2 5" xfId="16718"/>
    <cellStyle name="Total 10 3 2 2 5 2" xfId="28464"/>
    <cellStyle name="Total 10 3 2 2 5 2 2" xfId="48290"/>
    <cellStyle name="Total 10 3 2 2 5 3" xfId="38768"/>
    <cellStyle name="Total 10 3 2 2 6" xfId="17583"/>
    <cellStyle name="Total 10 3 2 2 6 2" xfId="29303"/>
    <cellStyle name="Total 10 3 2 2 6 2 2" xfId="49129"/>
    <cellStyle name="Total 10 3 2 2 6 3" xfId="39633"/>
    <cellStyle name="Total 10 3 2 2 7" xfId="18359"/>
    <cellStyle name="Total 10 3 2 2 7 2" xfId="30079"/>
    <cellStyle name="Total 10 3 2 2 7 2 2" xfId="49905"/>
    <cellStyle name="Total 10 3 2 2 7 3" xfId="40409"/>
    <cellStyle name="Total 10 3 2 2 8" xfId="19116"/>
    <cellStyle name="Total 10 3 2 2 8 2" xfId="41166"/>
    <cellStyle name="Total 10 3 2 2 9" xfId="31591"/>
    <cellStyle name="Total 10 3 2 3" xfId="9942"/>
    <cellStyle name="Total 10 3 2 3 2" xfId="14347"/>
    <cellStyle name="Total 10 3 2 3 2 2" xfId="26119"/>
    <cellStyle name="Total 10 3 2 3 2 2 2" xfId="45945"/>
    <cellStyle name="Total 10 3 2 3 2 3" xfId="36397"/>
    <cellStyle name="Total 10 3 2 3 3" xfId="15307"/>
    <cellStyle name="Total 10 3 2 3 3 2" xfId="27077"/>
    <cellStyle name="Total 10 3 2 3 3 2 2" xfId="46903"/>
    <cellStyle name="Total 10 3 2 3 3 3" xfId="37357"/>
    <cellStyle name="Total 10 3 2 3 4" xfId="16259"/>
    <cellStyle name="Total 10 3 2 3 4 2" xfId="28005"/>
    <cellStyle name="Total 10 3 2 3 4 2 2" xfId="47831"/>
    <cellStyle name="Total 10 3 2 3 4 3" xfId="38309"/>
    <cellStyle name="Total 10 3 2 3 5" xfId="17133"/>
    <cellStyle name="Total 10 3 2 3 5 2" xfId="28879"/>
    <cellStyle name="Total 10 3 2 3 5 2 2" xfId="48705"/>
    <cellStyle name="Total 10 3 2 3 5 3" xfId="39183"/>
    <cellStyle name="Total 10 3 2 3 6" xfId="17998"/>
    <cellStyle name="Total 10 3 2 3 6 2" xfId="29718"/>
    <cellStyle name="Total 10 3 2 3 6 2 2" xfId="49544"/>
    <cellStyle name="Total 10 3 2 3 6 3" xfId="40048"/>
    <cellStyle name="Total 10 3 2 3 7" xfId="18774"/>
    <cellStyle name="Total 10 3 2 3 7 2" xfId="30494"/>
    <cellStyle name="Total 10 3 2 3 7 2 2" xfId="50320"/>
    <cellStyle name="Total 10 3 2 3 7 3" xfId="40824"/>
    <cellStyle name="Total 10 3 2 3 8" xfId="19531"/>
    <cellStyle name="Total 10 3 2 3 8 2" xfId="41581"/>
    <cellStyle name="Total 10 3 2 3 9" xfId="32006"/>
    <cellStyle name="Total 10 3 2 4" xfId="12912"/>
    <cellStyle name="Total 10 3 2 4 2" xfId="24709"/>
    <cellStyle name="Total 10 3 2 4 2 2" xfId="44536"/>
    <cellStyle name="Total 10 3 2 4 3" xfId="34963"/>
    <cellStyle name="Total 10 3 2 5" xfId="12659"/>
    <cellStyle name="Total 10 3 2 5 2" xfId="24472"/>
    <cellStyle name="Total 10 3 2 5 2 2" xfId="44299"/>
    <cellStyle name="Total 10 3 2 5 3" xfId="34710"/>
    <cellStyle name="Total 10 3 2 6" xfId="10540"/>
    <cellStyle name="Total 10 3 2 6 2" xfId="22411"/>
    <cellStyle name="Total 10 3 2 6 2 2" xfId="42242"/>
    <cellStyle name="Total 10 3 2 6 3" xfId="32595"/>
    <cellStyle name="Total 10 3 2 7" xfId="13204"/>
    <cellStyle name="Total 10 3 2 7 2" xfId="24995"/>
    <cellStyle name="Total 10 3 2 7 2 2" xfId="44821"/>
    <cellStyle name="Total 10 3 2 7 3" xfId="35254"/>
    <cellStyle name="Total 10 3 2 8" xfId="10116"/>
    <cellStyle name="Total 10 3 2 8 2" xfId="21991"/>
    <cellStyle name="Total 10 3 2 8 2 2" xfId="41823"/>
    <cellStyle name="Total 10 3 2 8 3" xfId="32172"/>
    <cellStyle name="Total 10 3 2 9" xfId="12322"/>
    <cellStyle name="Total 10 3 2 9 2" xfId="24139"/>
    <cellStyle name="Total 10 3 2 9 2 2" xfId="43966"/>
    <cellStyle name="Total 10 3 2 9 3" xfId="34373"/>
    <cellStyle name="Total 10 3 3" xfId="8701"/>
    <cellStyle name="Total 10 3 3 2" xfId="13443"/>
    <cellStyle name="Total 10 3 3 2 2" xfId="25228"/>
    <cellStyle name="Total 10 3 3 2 2 2" xfId="45054"/>
    <cellStyle name="Total 10 3 3 2 3" xfId="35493"/>
    <cellStyle name="Total 10 3 3 3" xfId="14463"/>
    <cellStyle name="Total 10 3 3 3 2" xfId="26235"/>
    <cellStyle name="Total 10 3 3 3 2 2" xfId="46061"/>
    <cellStyle name="Total 10 3 3 3 3" xfId="36513"/>
    <cellStyle name="Total 10 3 3 4" xfId="15423"/>
    <cellStyle name="Total 10 3 3 4 2" xfId="27191"/>
    <cellStyle name="Total 10 3 3 4 2 2" xfId="47017"/>
    <cellStyle name="Total 10 3 3 4 3" xfId="37473"/>
    <cellStyle name="Total 10 3 3 5" xfId="16372"/>
    <cellStyle name="Total 10 3 3 5 2" xfId="28118"/>
    <cellStyle name="Total 10 3 3 5 2 2" xfId="47944"/>
    <cellStyle name="Total 10 3 3 5 3" xfId="38422"/>
    <cellStyle name="Total 10 3 3 6" xfId="17245"/>
    <cellStyle name="Total 10 3 3 6 2" xfId="28991"/>
    <cellStyle name="Total 10 3 3 6 2 2" xfId="48817"/>
    <cellStyle name="Total 10 3 3 6 3" xfId="39295"/>
    <cellStyle name="Total 10 3 3 7" xfId="18110"/>
    <cellStyle name="Total 10 3 3 7 2" xfId="29830"/>
    <cellStyle name="Total 10 3 3 7 2 2" xfId="49656"/>
    <cellStyle name="Total 10 3 3 7 3" xfId="40160"/>
    <cellStyle name="Total 10 3 3 8" xfId="18886"/>
    <cellStyle name="Total 10 3 3 8 2" xfId="40936"/>
    <cellStyle name="Total 10 3 3 9" xfId="31342"/>
    <cellStyle name="Total 10 3 4" xfId="9712"/>
    <cellStyle name="Total 10 3 4 2" xfId="14117"/>
    <cellStyle name="Total 10 3 4 2 2" xfId="25889"/>
    <cellStyle name="Total 10 3 4 2 2 2" xfId="45715"/>
    <cellStyle name="Total 10 3 4 2 3" xfId="36167"/>
    <cellStyle name="Total 10 3 4 3" xfId="15077"/>
    <cellStyle name="Total 10 3 4 3 2" xfId="26847"/>
    <cellStyle name="Total 10 3 4 3 2 2" xfId="46673"/>
    <cellStyle name="Total 10 3 4 3 3" xfId="37127"/>
    <cellStyle name="Total 10 3 4 4" xfId="16029"/>
    <cellStyle name="Total 10 3 4 4 2" xfId="27775"/>
    <cellStyle name="Total 10 3 4 4 2 2" xfId="47601"/>
    <cellStyle name="Total 10 3 4 4 3" xfId="38079"/>
    <cellStyle name="Total 10 3 4 5" xfId="16903"/>
    <cellStyle name="Total 10 3 4 5 2" xfId="28649"/>
    <cellStyle name="Total 10 3 4 5 2 2" xfId="48475"/>
    <cellStyle name="Total 10 3 4 5 3" xfId="38953"/>
    <cellStyle name="Total 10 3 4 6" xfId="17768"/>
    <cellStyle name="Total 10 3 4 6 2" xfId="29488"/>
    <cellStyle name="Total 10 3 4 6 2 2" xfId="49314"/>
    <cellStyle name="Total 10 3 4 6 3" xfId="39818"/>
    <cellStyle name="Total 10 3 4 7" xfId="18544"/>
    <cellStyle name="Total 10 3 4 7 2" xfId="30264"/>
    <cellStyle name="Total 10 3 4 7 2 2" xfId="50090"/>
    <cellStyle name="Total 10 3 4 7 3" xfId="40594"/>
    <cellStyle name="Total 10 3 4 8" xfId="19301"/>
    <cellStyle name="Total 10 3 4 8 2" xfId="41351"/>
    <cellStyle name="Total 10 3 4 9" xfId="31776"/>
    <cellStyle name="Total 10 3 5" xfId="12414"/>
    <cellStyle name="Total 10 3 5 2" xfId="24230"/>
    <cellStyle name="Total 10 3 5 2 2" xfId="44057"/>
    <cellStyle name="Total 10 3 5 3" xfId="34465"/>
    <cellStyle name="Total 10 3 6" xfId="10769"/>
    <cellStyle name="Total 10 3 6 2" xfId="22640"/>
    <cellStyle name="Total 10 3 6 2 2" xfId="42471"/>
    <cellStyle name="Total 10 3 6 3" xfId="32824"/>
    <cellStyle name="Total 10 3 7" xfId="13276"/>
    <cellStyle name="Total 10 3 7 2" xfId="25064"/>
    <cellStyle name="Total 10 3 7 2 2" xfId="44890"/>
    <cellStyle name="Total 10 3 7 3" xfId="35326"/>
    <cellStyle name="Total 10 3 8" xfId="10068"/>
    <cellStyle name="Total 10 3 8 2" xfId="21943"/>
    <cellStyle name="Total 10 3 8 2 2" xfId="41775"/>
    <cellStyle name="Total 10 3 8 3" xfId="32124"/>
    <cellStyle name="Total 10 3 9" xfId="13485"/>
    <cellStyle name="Total 10 3 9 2" xfId="25268"/>
    <cellStyle name="Total 10 3 9 2 2" xfId="45094"/>
    <cellStyle name="Total 10 3 9 3" xfId="35535"/>
    <cellStyle name="Total 10 4" xfId="7323"/>
    <cellStyle name="Total 10 4 10" xfId="11661"/>
    <cellStyle name="Total 10 4 10 2" xfId="23518"/>
    <cellStyle name="Total 10 4 10 2 2" xfId="43347"/>
    <cellStyle name="Total 10 4 10 3" xfId="33714"/>
    <cellStyle name="Total 10 4 11" xfId="30936"/>
    <cellStyle name="Total 10 4 2" xfId="8966"/>
    <cellStyle name="Total 10 4 2 2" xfId="13626"/>
    <cellStyle name="Total 10 4 2 2 2" xfId="25408"/>
    <cellStyle name="Total 10 4 2 2 2 2" xfId="45234"/>
    <cellStyle name="Total 10 4 2 2 3" xfId="35676"/>
    <cellStyle name="Total 10 4 2 3" xfId="14632"/>
    <cellStyle name="Total 10 4 2 3 2" xfId="26403"/>
    <cellStyle name="Total 10 4 2 3 2 2" xfId="46229"/>
    <cellStyle name="Total 10 4 2 3 3" xfId="36682"/>
    <cellStyle name="Total 10 4 2 4" xfId="15590"/>
    <cellStyle name="Total 10 4 2 4 2" xfId="27350"/>
    <cellStyle name="Total 10 4 2 4 2 2" xfId="47176"/>
    <cellStyle name="Total 10 4 2 4 3" xfId="37640"/>
    <cellStyle name="Total 10 4 2 5" xfId="16516"/>
    <cellStyle name="Total 10 4 2 5 2" xfId="28262"/>
    <cellStyle name="Total 10 4 2 5 2 2" xfId="48088"/>
    <cellStyle name="Total 10 4 2 5 3" xfId="38566"/>
    <cellStyle name="Total 10 4 2 6" xfId="17387"/>
    <cellStyle name="Total 10 4 2 6 2" xfId="29130"/>
    <cellStyle name="Total 10 4 2 6 2 2" xfId="48956"/>
    <cellStyle name="Total 10 4 2 6 3" xfId="39437"/>
    <cellStyle name="Total 10 4 2 7" xfId="18234"/>
    <cellStyle name="Total 10 4 2 7 2" xfId="29954"/>
    <cellStyle name="Total 10 4 2 7 2 2" xfId="49780"/>
    <cellStyle name="Total 10 4 2 7 3" xfId="40284"/>
    <cellStyle name="Total 10 4 2 8" xfId="19001"/>
    <cellStyle name="Total 10 4 2 8 2" xfId="41051"/>
    <cellStyle name="Total 10 4 2 9" xfId="31470"/>
    <cellStyle name="Total 10 4 3" xfId="9827"/>
    <cellStyle name="Total 10 4 3 2" xfId="14232"/>
    <cellStyle name="Total 10 4 3 2 2" xfId="26004"/>
    <cellStyle name="Total 10 4 3 2 2 2" xfId="45830"/>
    <cellStyle name="Total 10 4 3 2 3" xfId="36282"/>
    <cellStyle name="Total 10 4 3 3" xfId="15192"/>
    <cellStyle name="Total 10 4 3 3 2" xfId="26962"/>
    <cellStyle name="Total 10 4 3 3 2 2" xfId="46788"/>
    <cellStyle name="Total 10 4 3 3 3" xfId="37242"/>
    <cellStyle name="Total 10 4 3 4" xfId="16144"/>
    <cellStyle name="Total 10 4 3 4 2" xfId="27890"/>
    <cellStyle name="Total 10 4 3 4 2 2" xfId="47716"/>
    <cellStyle name="Total 10 4 3 4 3" xfId="38194"/>
    <cellStyle name="Total 10 4 3 5" xfId="17018"/>
    <cellStyle name="Total 10 4 3 5 2" xfId="28764"/>
    <cellStyle name="Total 10 4 3 5 2 2" xfId="48590"/>
    <cellStyle name="Total 10 4 3 5 3" xfId="39068"/>
    <cellStyle name="Total 10 4 3 6" xfId="17883"/>
    <cellStyle name="Total 10 4 3 6 2" xfId="29603"/>
    <cellStyle name="Total 10 4 3 6 2 2" xfId="49429"/>
    <cellStyle name="Total 10 4 3 6 3" xfId="39933"/>
    <cellStyle name="Total 10 4 3 7" xfId="18659"/>
    <cellStyle name="Total 10 4 3 7 2" xfId="30379"/>
    <cellStyle name="Total 10 4 3 7 2 2" xfId="50205"/>
    <cellStyle name="Total 10 4 3 7 3" xfId="40709"/>
    <cellStyle name="Total 10 4 3 8" xfId="19416"/>
    <cellStyle name="Total 10 4 3 8 2" xfId="41466"/>
    <cellStyle name="Total 10 4 3 9" xfId="31891"/>
    <cellStyle name="Total 10 4 4" xfId="12597"/>
    <cellStyle name="Total 10 4 4 2" xfId="24410"/>
    <cellStyle name="Total 10 4 4 2 2" xfId="44237"/>
    <cellStyle name="Total 10 4 4 3" xfId="34648"/>
    <cellStyle name="Total 10 4 5" xfId="10600"/>
    <cellStyle name="Total 10 4 5 2" xfId="22471"/>
    <cellStyle name="Total 10 4 5 2 2" xfId="42302"/>
    <cellStyle name="Total 10 4 5 3" xfId="32655"/>
    <cellStyle name="Total 10 4 6" xfId="13302"/>
    <cellStyle name="Total 10 4 6 2" xfId="25089"/>
    <cellStyle name="Total 10 4 6 2 2" xfId="44915"/>
    <cellStyle name="Total 10 4 6 3" xfId="35352"/>
    <cellStyle name="Total 10 4 7" xfId="10046"/>
    <cellStyle name="Total 10 4 7 2" xfId="21921"/>
    <cellStyle name="Total 10 4 7 2 2" xfId="41753"/>
    <cellStyle name="Total 10 4 7 3" xfId="32102"/>
    <cellStyle name="Total 10 4 8" xfId="12042"/>
    <cellStyle name="Total 10 4 8 2" xfId="23869"/>
    <cellStyle name="Total 10 4 8 2 2" xfId="43697"/>
    <cellStyle name="Total 10 4 8 3" xfId="34094"/>
    <cellStyle name="Total 10 4 9" xfId="11089"/>
    <cellStyle name="Total 10 4 9 2" xfId="22957"/>
    <cellStyle name="Total 10 4 9 2 2" xfId="42787"/>
    <cellStyle name="Total 10 4 9 3" xfId="33143"/>
    <cellStyle name="Total 10 5" xfId="8167"/>
    <cellStyle name="Total 10 5 2" xfId="13137"/>
    <cellStyle name="Total 10 5 2 2" xfId="24930"/>
    <cellStyle name="Total 10 5 2 2 2" xfId="44756"/>
    <cellStyle name="Total 10 5 2 3" xfId="35187"/>
    <cellStyle name="Total 10 5 3" xfId="10172"/>
    <cellStyle name="Total 10 5 3 2" xfId="22046"/>
    <cellStyle name="Total 10 5 3 2 2" xfId="41878"/>
    <cellStyle name="Total 10 5 3 3" xfId="32228"/>
    <cellStyle name="Total 10 5 4" xfId="9985"/>
    <cellStyle name="Total 10 5 4 2" xfId="21860"/>
    <cellStyle name="Total 10 5 4 2 2" xfId="41692"/>
    <cellStyle name="Total 10 5 4 3" xfId="32041"/>
    <cellStyle name="Total 10 5 5" xfId="12100"/>
    <cellStyle name="Total 10 5 5 2" xfId="23926"/>
    <cellStyle name="Total 10 5 5 2 2" xfId="43754"/>
    <cellStyle name="Total 10 5 5 3" xfId="34152"/>
    <cellStyle name="Total 10 5 6" xfId="11035"/>
    <cellStyle name="Total 10 5 6 2" xfId="22904"/>
    <cellStyle name="Total 10 5 6 2 2" xfId="42734"/>
    <cellStyle name="Total 10 5 6 3" xfId="33089"/>
    <cellStyle name="Total 10 5 7" xfId="11706"/>
    <cellStyle name="Total 10 5 7 2" xfId="23559"/>
    <cellStyle name="Total 10 5 7 2 2" xfId="43388"/>
    <cellStyle name="Total 10 5 7 3" xfId="33759"/>
    <cellStyle name="Total 10 5 8" xfId="11351"/>
    <cellStyle name="Total 10 5 8 2" xfId="33404"/>
    <cellStyle name="Total 10 5 9" xfId="31223"/>
    <cellStyle name="Total 10 6" xfId="9599"/>
    <cellStyle name="Total 10 6 2" xfId="14004"/>
    <cellStyle name="Total 10 6 2 2" xfId="25776"/>
    <cellStyle name="Total 10 6 2 2 2" xfId="45602"/>
    <cellStyle name="Total 10 6 2 3" xfId="36054"/>
    <cellStyle name="Total 10 6 3" xfId="14964"/>
    <cellStyle name="Total 10 6 3 2" xfId="26734"/>
    <cellStyle name="Total 10 6 3 2 2" xfId="46560"/>
    <cellStyle name="Total 10 6 3 3" xfId="37014"/>
    <cellStyle name="Total 10 6 4" xfId="15916"/>
    <cellStyle name="Total 10 6 4 2" xfId="27662"/>
    <cellStyle name="Total 10 6 4 2 2" xfId="47488"/>
    <cellStyle name="Total 10 6 4 3" xfId="37966"/>
    <cellStyle name="Total 10 6 5" xfId="16790"/>
    <cellStyle name="Total 10 6 5 2" xfId="28536"/>
    <cellStyle name="Total 10 6 5 2 2" xfId="48362"/>
    <cellStyle name="Total 10 6 5 3" xfId="38840"/>
    <cellStyle name="Total 10 6 6" xfId="17655"/>
    <cellStyle name="Total 10 6 6 2" xfId="29375"/>
    <cellStyle name="Total 10 6 6 2 2" xfId="49201"/>
    <cellStyle name="Total 10 6 6 3" xfId="39705"/>
    <cellStyle name="Total 10 6 7" xfId="18431"/>
    <cellStyle name="Total 10 6 7 2" xfId="30151"/>
    <cellStyle name="Total 10 6 7 2 2" xfId="49977"/>
    <cellStyle name="Total 10 6 7 3" xfId="40481"/>
    <cellStyle name="Total 10 6 8" xfId="19188"/>
    <cellStyle name="Total 10 6 8 2" xfId="41238"/>
    <cellStyle name="Total 10 6 9" xfId="31663"/>
    <cellStyle name="Total 10 7" xfId="12063"/>
    <cellStyle name="Total 10 7 2" xfId="23889"/>
    <cellStyle name="Total 10 7 2 2" xfId="43717"/>
    <cellStyle name="Total 10 7 3" xfId="34115"/>
    <cellStyle name="Total 10 8" xfId="11072"/>
    <cellStyle name="Total 10 8 2" xfId="22940"/>
    <cellStyle name="Total 10 8 2 2" xfId="42770"/>
    <cellStyle name="Total 10 8 3" xfId="33126"/>
    <cellStyle name="Total 10 9" xfId="11674"/>
    <cellStyle name="Total 10 9 2" xfId="23527"/>
    <cellStyle name="Total 10 9 2 2" xfId="43356"/>
    <cellStyle name="Total 10 9 3" xfId="33727"/>
    <cellStyle name="Total 11" xfId="6431"/>
    <cellStyle name="Total 11 10" xfId="11381"/>
    <cellStyle name="Total 11 10 2" xfId="23245"/>
    <cellStyle name="Total 11 10 2 2" xfId="43074"/>
    <cellStyle name="Total 11 10 3" xfId="33434"/>
    <cellStyle name="Total 11 11" xfId="12691"/>
    <cellStyle name="Total 11 11 2" xfId="24504"/>
    <cellStyle name="Total 11 11 2 2" xfId="44331"/>
    <cellStyle name="Total 11 11 3" xfId="34742"/>
    <cellStyle name="Total 11 12" xfId="10510"/>
    <cellStyle name="Total 11 12 2" xfId="22381"/>
    <cellStyle name="Total 11 12 2 2" xfId="42212"/>
    <cellStyle name="Total 11 12 3" xfId="32565"/>
    <cellStyle name="Total 11 13" xfId="13573"/>
    <cellStyle name="Total 11 13 2" xfId="25355"/>
    <cellStyle name="Total 11 13 2 2" xfId="45181"/>
    <cellStyle name="Total 11 13 3" xfId="35623"/>
    <cellStyle name="Total 11 14" xfId="30688"/>
    <cellStyle name="Total 11 2" xfId="6432"/>
    <cellStyle name="Total 11 2 10" xfId="13720"/>
    <cellStyle name="Total 11 2 10 2" xfId="25500"/>
    <cellStyle name="Total 11 2 10 2 2" xfId="45326"/>
    <cellStyle name="Total 11 2 10 3" xfId="35770"/>
    <cellStyle name="Total 11 2 11" xfId="14721"/>
    <cellStyle name="Total 11 2 11 2" xfId="26492"/>
    <cellStyle name="Total 11 2 11 2 2" xfId="46318"/>
    <cellStyle name="Total 11 2 11 3" xfId="36771"/>
    <cellStyle name="Total 11 2 12" xfId="15679"/>
    <cellStyle name="Total 11 2 12 2" xfId="27438"/>
    <cellStyle name="Total 11 2 12 2 2" xfId="47264"/>
    <cellStyle name="Total 11 2 12 3" xfId="37729"/>
    <cellStyle name="Total 11 2 13" xfId="30689"/>
    <cellStyle name="Total 11 2 2" xfId="7059"/>
    <cellStyle name="Total 11 2 2 10" xfId="16612"/>
    <cellStyle name="Total 11 2 2 10 2" xfId="28358"/>
    <cellStyle name="Total 11 2 2 10 2 2" xfId="48184"/>
    <cellStyle name="Total 11 2 2 10 3" xfId="38662"/>
    <cellStyle name="Total 11 2 2 11" xfId="17483"/>
    <cellStyle name="Total 11 2 2 11 2" xfId="29225"/>
    <cellStyle name="Total 11 2 2 11 2 2" xfId="49051"/>
    <cellStyle name="Total 11 2 2 11 3" xfId="39533"/>
    <cellStyle name="Total 11 2 2 12" xfId="30811"/>
    <cellStyle name="Total 11 2 2 2" xfId="7862"/>
    <cellStyle name="Total 11 2 2 2 10" xfId="11453"/>
    <cellStyle name="Total 11 2 2 2 10 2" xfId="23314"/>
    <cellStyle name="Total 11 2 2 2 10 2 2" xfId="43143"/>
    <cellStyle name="Total 11 2 2 2 10 3" xfId="33506"/>
    <cellStyle name="Total 11 2 2 2 11" xfId="31058"/>
    <cellStyle name="Total 11 2 2 2 2" xfId="9505"/>
    <cellStyle name="Total 11 2 2 2 2 2" xfId="13927"/>
    <cellStyle name="Total 11 2 2 2 2 2 2" xfId="25700"/>
    <cellStyle name="Total 11 2 2 2 2 2 2 2" xfId="45526"/>
    <cellStyle name="Total 11 2 2 2 2 2 3" xfId="35977"/>
    <cellStyle name="Total 11 2 2 2 2 3" xfId="14889"/>
    <cellStyle name="Total 11 2 2 2 2 3 2" xfId="26659"/>
    <cellStyle name="Total 11 2 2 2 2 3 2 2" xfId="46485"/>
    <cellStyle name="Total 11 2 2 2 2 3 3" xfId="36939"/>
    <cellStyle name="Total 11 2 2 2 2 4" xfId="15841"/>
    <cellStyle name="Total 11 2 2 2 2 4 2" xfId="27587"/>
    <cellStyle name="Total 11 2 2 2 2 4 2 2" xfId="47413"/>
    <cellStyle name="Total 11 2 2 2 2 4 3" xfId="37891"/>
    <cellStyle name="Total 11 2 2 2 2 5" xfId="16719"/>
    <cellStyle name="Total 11 2 2 2 2 5 2" xfId="28465"/>
    <cellStyle name="Total 11 2 2 2 2 5 2 2" xfId="48291"/>
    <cellStyle name="Total 11 2 2 2 2 5 3" xfId="38769"/>
    <cellStyle name="Total 11 2 2 2 2 6" xfId="17584"/>
    <cellStyle name="Total 11 2 2 2 2 6 2" xfId="29304"/>
    <cellStyle name="Total 11 2 2 2 2 6 2 2" xfId="49130"/>
    <cellStyle name="Total 11 2 2 2 2 6 3" xfId="39634"/>
    <cellStyle name="Total 11 2 2 2 2 7" xfId="18360"/>
    <cellStyle name="Total 11 2 2 2 2 7 2" xfId="30080"/>
    <cellStyle name="Total 11 2 2 2 2 7 2 2" xfId="49906"/>
    <cellStyle name="Total 11 2 2 2 2 7 3" xfId="40410"/>
    <cellStyle name="Total 11 2 2 2 2 8" xfId="19117"/>
    <cellStyle name="Total 11 2 2 2 2 8 2" xfId="41167"/>
    <cellStyle name="Total 11 2 2 2 2 9" xfId="31592"/>
    <cellStyle name="Total 11 2 2 2 3" xfId="9943"/>
    <cellStyle name="Total 11 2 2 2 3 2" xfId="14348"/>
    <cellStyle name="Total 11 2 2 2 3 2 2" xfId="26120"/>
    <cellStyle name="Total 11 2 2 2 3 2 2 2" xfId="45946"/>
    <cellStyle name="Total 11 2 2 2 3 2 3" xfId="36398"/>
    <cellStyle name="Total 11 2 2 2 3 3" xfId="15308"/>
    <cellStyle name="Total 11 2 2 2 3 3 2" xfId="27078"/>
    <cellStyle name="Total 11 2 2 2 3 3 2 2" xfId="46904"/>
    <cellStyle name="Total 11 2 2 2 3 3 3" xfId="37358"/>
    <cellStyle name="Total 11 2 2 2 3 4" xfId="16260"/>
    <cellStyle name="Total 11 2 2 2 3 4 2" xfId="28006"/>
    <cellStyle name="Total 11 2 2 2 3 4 2 2" xfId="47832"/>
    <cellStyle name="Total 11 2 2 2 3 4 3" xfId="38310"/>
    <cellStyle name="Total 11 2 2 2 3 5" xfId="17134"/>
    <cellStyle name="Total 11 2 2 2 3 5 2" xfId="28880"/>
    <cellStyle name="Total 11 2 2 2 3 5 2 2" xfId="48706"/>
    <cellStyle name="Total 11 2 2 2 3 5 3" xfId="39184"/>
    <cellStyle name="Total 11 2 2 2 3 6" xfId="17999"/>
    <cellStyle name="Total 11 2 2 2 3 6 2" xfId="29719"/>
    <cellStyle name="Total 11 2 2 2 3 6 2 2" xfId="49545"/>
    <cellStyle name="Total 11 2 2 2 3 6 3" xfId="40049"/>
    <cellStyle name="Total 11 2 2 2 3 7" xfId="18775"/>
    <cellStyle name="Total 11 2 2 2 3 7 2" xfId="30495"/>
    <cellStyle name="Total 11 2 2 2 3 7 2 2" xfId="50321"/>
    <cellStyle name="Total 11 2 2 2 3 7 3" xfId="40825"/>
    <cellStyle name="Total 11 2 2 2 3 8" xfId="19532"/>
    <cellStyle name="Total 11 2 2 2 3 8 2" xfId="41582"/>
    <cellStyle name="Total 11 2 2 2 3 9" xfId="32007"/>
    <cellStyle name="Total 11 2 2 2 4" xfId="12913"/>
    <cellStyle name="Total 11 2 2 2 4 2" xfId="24710"/>
    <cellStyle name="Total 11 2 2 2 4 2 2" xfId="44537"/>
    <cellStyle name="Total 11 2 2 2 4 3" xfId="34964"/>
    <cellStyle name="Total 11 2 2 2 5" xfId="12192"/>
    <cellStyle name="Total 11 2 2 2 5 2" xfId="24016"/>
    <cellStyle name="Total 11 2 2 2 5 2 2" xfId="43843"/>
    <cellStyle name="Total 11 2 2 2 5 3" xfId="34243"/>
    <cellStyle name="Total 11 2 2 2 6" xfId="10960"/>
    <cellStyle name="Total 11 2 2 2 6 2" xfId="22830"/>
    <cellStyle name="Total 11 2 2 2 6 2 2" xfId="42661"/>
    <cellStyle name="Total 11 2 2 2 6 3" xfId="33015"/>
    <cellStyle name="Total 11 2 2 2 7" xfId="11776"/>
    <cellStyle name="Total 11 2 2 2 7 2" xfId="23623"/>
    <cellStyle name="Total 11 2 2 2 7 2 2" xfId="43451"/>
    <cellStyle name="Total 11 2 2 2 7 3" xfId="33828"/>
    <cellStyle name="Total 11 2 2 2 8" xfId="11301"/>
    <cellStyle name="Total 11 2 2 2 8 2" xfId="23169"/>
    <cellStyle name="Total 11 2 2 2 8 2 2" xfId="42999"/>
    <cellStyle name="Total 11 2 2 2 8 3" xfId="33355"/>
    <cellStyle name="Total 11 2 2 2 9" xfId="11592"/>
    <cellStyle name="Total 11 2 2 2 9 2" xfId="23449"/>
    <cellStyle name="Total 11 2 2 2 9 2 2" xfId="43278"/>
    <cellStyle name="Total 11 2 2 2 9 3" xfId="33645"/>
    <cellStyle name="Total 11 2 2 3" xfId="8704"/>
    <cellStyle name="Total 11 2 2 3 2" xfId="13446"/>
    <cellStyle name="Total 11 2 2 3 2 2" xfId="25231"/>
    <cellStyle name="Total 11 2 2 3 2 2 2" xfId="45057"/>
    <cellStyle name="Total 11 2 2 3 2 3" xfId="35496"/>
    <cellStyle name="Total 11 2 2 3 3" xfId="14466"/>
    <cellStyle name="Total 11 2 2 3 3 2" xfId="26238"/>
    <cellStyle name="Total 11 2 2 3 3 2 2" xfId="46064"/>
    <cellStyle name="Total 11 2 2 3 3 3" xfId="36516"/>
    <cellStyle name="Total 11 2 2 3 4" xfId="15426"/>
    <cellStyle name="Total 11 2 2 3 4 2" xfId="27194"/>
    <cellStyle name="Total 11 2 2 3 4 2 2" xfId="47020"/>
    <cellStyle name="Total 11 2 2 3 4 3" xfId="37476"/>
    <cellStyle name="Total 11 2 2 3 5" xfId="16375"/>
    <cellStyle name="Total 11 2 2 3 5 2" xfId="28121"/>
    <cellStyle name="Total 11 2 2 3 5 2 2" xfId="47947"/>
    <cellStyle name="Total 11 2 2 3 5 3" xfId="38425"/>
    <cellStyle name="Total 11 2 2 3 6" xfId="17248"/>
    <cellStyle name="Total 11 2 2 3 6 2" xfId="28994"/>
    <cellStyle name="Total 11 2 2 3 6 2 2" xfId="48820"/>
    <cellStyle name="Total 11 2 2 3 6 3" xfId="39298"/>
    <cellStyle name="Total 11 2 2 3 7" xfId="18113"/>
    <cellStyle name="Total 11 2 2 3 7 2" xfId="29833"/>
    <cellStyle name="Total 11 2 2 3 7 2 2" xfId="49659"/>
    <cellStyle name="Total 11 2 2 3 7 3" xfId="40163"/>
    <cellStyle name="Total 11 2 2 3 8" xfId="18889"/>
    <cellStyle name="Total 11 2 2 3 8 2" xfId="40939"/>
    <cellStyle name="Total 11 2 2 3 9" xfId="31345"/>
    <cellStyle name="Total 11 2 2 4" xfId="9715"/>
    <cellStyle name="Total 11 2 2 4 2" xfId="14120"/>
    <cellStyle name="Total 11 2 2 4 2 2" xfId="25892"/>
    <cellStyle name="Total 11 2 2 4 2 2 2" xfId="45718"/>
    <cellStyle name="Total 11 2 2 4 2 3" xfId="36170"/>
    <cellStyle name="Total 11 2 2 4 3" xfId="15080"/>
    <cellStyle name="Total 11 2 2 4 3 2" xfId="26850"/>
    <cellStyle name="Total 11 2 2 4 3 2 2" xfId="46676"/>
    <cellStyle name="Total 11 2 2 4 3 3" xfId="37130"/>
    <cellStyle name="Total 11 2 2 4 4" xfId="16032"/>
    <cellStyle name="Total 11 2 2 4 4 2" xfId="27778"/>
    <cellStyle name="Total 11 2 2 4 4 2 2" xfId="47604"/>
    <cellStyle name="Total 11 2 2 4 4 3" xfId="38082"/>
    <cellStyle name="Total 11 2 2 4 5" xfId="16906"/>
    <cellStyle name="Total 11 2 2 4 5 2" xfId="28652"/>
    <cellStyle name="Total 11 2 2 4 5 2 2" xfId="48478"/>
    <cellStyle name="Total 11 2 2 4 5 3" xfId="38956"/>
    <cellStyle name="Total 11 2 2 4 6" xfId="17771"/>
    <cellStyle name="Total 11 2 2 4 6 2" xfId="29491"/>
    <cellStyle name="Total 11 2 2 4 6 2 2" xfId="49317"/>
    <cellStyle name="Total 11 2 2 4 6 3" xfId="39821"/>
    <cellStyle name="Total 11 2 2 4 7" xfId="18547"/>
    <cellStyle name="Total 11 2 2 4 7 2" xfId="30267"/>
    <cellStyle name="Total 11 2 2 4 7 2 2" xfId="50093"/>
    <cellStyle name="Total 11 2 2 4 7 3" xfId="40597"/>
    <cellStyle name="Total 11 2 2 4 8" xfId="19304"/>
    <cellStyle name="Total 11 2 2 4 8 2" xfId="41354"/>
    <cellStyle name="Total 11 2 2 4 9" xfId="31779"/>
    <cellStyle name="Total 11 2 2 5" xfId="12417"/>
    <cellStyle name="Total 11 2 2 5 2" xfId="24233"/>
    <cellStyle name="Total 11 2 2 5 2 2" xfId="44060"/>
    <cellStyle name="Total 11 2 2 5 3" xfId="34468"/>
    <cellStyle name="Total 11 2 2 6" xfId="10766"/>
    <cellStyle name="Total 11 2 2 6 2" xfId="22637"/>
    <cellStyle name="Total 11 2 2 6 2 2" xfId="42468"/>
    <cellStyle name="Total 11 2 2 6 3" xfId="32821"/>
    <cellStyle name="Total 11 2 2 7" xfId="13782"/>
    <cellStyle name="Total 11 2 2 7 2" xfId="25557"/>
    <cellStyle name="Total 11 2 2 7 2 2" xfId="45383"/>
    <cellStyle name="Total 11 2 2 7 3" xfId="35832"/>
    <cellStyle name="Total 11 2 2 8" xfId="14760"/>
    <cellStyle name="Total 11 2 2 8 2" xfId="26530"/>
    <cellStyle name="Total 11 2 2 8 2 2" xfId="46356"/>
    <cellStyle name="Total 11 2 2 8 3" xfId="36810"/>
    <cellStyle name="Total 11 2 2 9" xfId="15713"/>
    <cellStyle name="Total 11 2 2 9 2" xfId="27467"/>
    <cellStyle name="Total 11 2 2 9 2 2" xfId="47293"/>
    <cellStyle name="Total 11 2 2 9 3" xfId="37763"/>
    <cellStyle name="Total 11 2 3" xfId="7326"/>
    <cellStyle name="Total 11 2 3 10" xfId="15687"/>
    <cellStyle name="Total 11 2 3 10 2" xfId="27446"/>
    <cellStyle name="Total 11 2 3 10 2 2" xfId="47272"/>
    <cellStyle name="Total 11 2 3 10 3" xfId="37737"/>
    <cellStyle name="Total 11 2 3 11" xfId="30939"/>
    <cellStyle name="Total 11 2 3 2" xfId="8969"/>
    <cellStyle name="Total 11 2 3 2 2" xfId="13629"/>
    <cellStyle name="Total 11 2 3 2 2 2" xfId="25411"/>
    <cellStyle name="Total 11 2 3 2 2 2 2" xfId="45237"/>
    <cellStyle name="Total 11 2 3 2 2 3" xfId="35679"/>
    <cellStyle name="Total 11 2 3 2 3" xfId="14635"/>
    <cellStyle name="Total 11 2 3 2 3 2" xfId="26406"/>
    <cellStyle name="Total 11 2 3 2 3 2 2" xfId="46232"/>
    <cellStyle name="Total 11 2 3 2 3 3" xfId="36685"/>
    <cellStyle name="Total 11 2 3 2 4" xfId="15593"/>
    <cellStyle name="Total 11 2 3 2 4 2" xfId="27353"/>
    <cellStyle name="Total 11 2 3 2 4 2 2" xfId="47179"/>
    <cellStyle name="Total 11 2 3 2 4 3" xfId="37643"/>
    <cellStyle name="Total 11 2 3 2 5" xfId="16519"/>
    <cellStyle name="Total 11 2 3 2 5 2" xfId="28265"/>
    <cellStyle name="Total 11 2 3 2 5 2 2" xfId="48091"/>
    <cellStyle name="Total 11 2 3 2 5 3" xfId="38569"/>
    <cellStyle name="Total 11 2 3 2 6" xfId="17390"/>
    <cellStyle name="Total 11 2 3 2 6 2" xfId="29133"/>
    <cellStyle name="Total 11 2 3 2 6 2 2" xfId="48959"/>
    <cellStyle name="Total 11 2 3 2 6 3" xfId="39440"/>
    <cellStyle name="Total 11 2 3 2 7" xfId="18237"/>
    <cellStyle name="Total 11 2 3 2 7 2" xfId="29957"/>
    <cellStyle name="Total 11 2 3 2 7 2 2" xfId="49783"/>
    <cellStyle name="Total 11 2 3 2 7 3" xfId="40287"/>
    <cellStyle name="Total 11 2 3 2 8" xfId="19004"/>
    <cellStyle name="Total 11 2 3 2 8 2" xfId="41054"/>
    <cellStyle name="Total 11 2 3 2 9" xfId="31473"/>
    <cellStyle name="Total 11 2 3 3" xfId="9830"/>
    <cellStyle name="Total 11 2 3 3 2" xfId="14235"/>
    <cellStyle name="Total 11 2 3 3 2 2" xfId="26007"/>
    <cellStyle name="Total 11 2 3 3 2 2 2" xfId="45833"/>
    <cellStyle name="Total 11 2 3 3 2 3" xfId="36285"/>
    <cellStyle name="Total 11 2 3 3 3" xfId="15195"/>
    <cellStyle name="Total 11 2 3 3 3 2" xfId="26965"/>
    <cellStyle name="Total 11 2 3 3 3 2 2" xfId="46791"/>
    <cellStyle name="Total 11 2 3 3 3 3" xfId="37245"/>
    <cellStyle name="Total 11 2 3 3 4" xfId="16147"/>
    <cellStyle name="Total 11 2 3 3 4 2" xfId="27893"/>
    <cellStyle name="Total 11 2 3 3 4 2 2" xfId="47719"/>
    <cellStyle name="Total 11 2 3 3 4 3" xfId="38197"/>
    <cellStyle name="Total 11 2 3 3 5" xfId="17021"/>
    <cellStyle name="Total 11 2 3 3 5 2" xfId="28767"/>
    <cellStyle name="Total 11 2 3 3 5 2 2" xfId="48593"/>
    <cellStyle name="Total 11 2 3 3 5 3" xfId="39071"/>
    <cellStyle name="Total 11 2 3 3 6" xfId="17886"/>
    <cellStyle name="Total 11 2 3 3 6 2" xfId="29606"/>
    <cellStyle name="Total 11 2 3 3 6 2 2" xfId="49432"/>
    <cellStyle name="Total 11 2 3 3 6 3" xfId="39936"/>
    <cellStyle name="Total 11 2 3 3 7" xfId="18662"/>
    <cellStyle name="Total 11 2 3 3 7 2" xfId="30382"/>
    <cellStyle name="Total 11 2 3 3 7 2 2" xfId="50208"/>
    <cellStyle name="Total 11 2 3 3 7 3" xfId="40712"/>
    <cellStyle name="Total 11 2 3 3 8" xfId="19419"/>
    <cellStyle name="Total 11 2 3 3 8 2" xfId="41469"/>
    <cellStyle name="Total 11 2 3 3 9" xfId="31894"/>
    <cellStyle name="Total 11 2 3 4" xfId="12600"/>
    <cellStyle name="Total 11 2 3 4 2" xfId="24413"/>
    <cellStyle name="Total 11 2 3 4 2 2" xfId="44240"/>
    <cellStyle name="Total 11 2 3 4 3" xfId="34651"/>
    <cellStyle name="Total 11 2 3 5" xfId="10597"/>
    <cellStyle name="Total 11 2 3 5 2" xfId="22468"/>
    <cellStyle name="Total 11 2 3 5 2 2" xfId="42299"/>
    <cellStyle name="Total 11 2 3 5 3" xfId="32652"/>
    <cellStyle name="Total 11 2 3 6" xfId="11871"/>
    <cellStyle name="Total 11 2 3 6 2" xfId="23709"/>
    <cellStyle name="Total 11 2 3 6 2 2" xfId="43537"/>
    <cellStyle name="Total 11 2 3 6 3" xfId="33923"/>
    <cellStyle name="Total 11 2 3 7" xfId="11233"/>
    <cellStyle name="Total 11 2 3 7 2" xfId="23101"/>
    <cellStyle name="Total 11 2 3 7 2 2" xfId="42931"/>
    <cellStyle name="Total 11 2 3 7 3" xfId="33287"/>
    <cellStyle name="Total 11 2 3 8" xfId="13742"/>
    <cellStyle name="Total 11 2 3 8 2" xfId="25519"/>
    <cellStyle name="Total 11 2 3 8 2 2" xfId="45345"/>
    <cellStyle name="Total 11 2 3 8 3" xfId="35792"/>
    <cellStyle name="Total 11 2 3 9" xfId="14730"/>
    <cellStyle name="Total 11 2 3 9 2" xfId="26500"/>
    <cellStyle name="Total 11 2 3 9 2 2" xfId="46326"/>
    <cellStyle name="Total 11 2 3 9 3" xfId="36780"/>
    <cellStyle name="Total 11 2 4" xfId="8170"/>
    <cellStyle name="Total 11 2 4 2" xfId="13140"/>
    <cellStyle name="Total 11 2 4 2 2" xfId="24933"/>
    <cellStyle name="Total 11 2 4 2 2 2" xfId="44759"/>
    <cellStyle name="Total 11 2 4 2 3" xfId="35190"/>
    <cellStyle name="Total 11 2 4 3" xfId="10169"/>
    <cellStyle name="Total 11 2 4 3 2" xfId="22043"/>
    <cellStyle name="Total 11 2 4 3 2 2" xfId="41875"/>
    <cellStyle name="Total 11 2 4 3 3" xfId="32225"/>
    <cellStyle name="Total 11 2 4 4" xfId="12852"/>
    <cellStyle name="Total 11 2 4 4 2" xfId="24654"/>
    <cellStyle name="Total 11 2 4 4 2 2" xfId="44481"/>
    <cellStyle name="Total 11 2 4 4 3" xfId="34903"/>
    <cellStyle name="Total 11 2 4 5" xfId="10387"/>
    <cellStyle name="Total 11 2 4 5 2" xfId="22261"/>
    <cellStyle name="Total 11 2 4 5 2 2" xfId="42092"/>
    <cellStyle name="Total 11 2 4 5 3" xfId="32442"/>
    <cellStyle name="Total 11 2 4 6" xfId="12287"/>
    <cellStyle name="Total 11 2 4 6 2" xfId="24107"/>
    <cellStyle name="Total 11 2 4 6 2 2" xfId="43934"/>
    <cellStyle name="Total 11 2 4 6 3" xfId="34338"/>
    <cellStyle name="Total 11 2 4 7" xfId="10886"/>
    <cellStyle name="Total 11 2 4 7 2" xfId="22757"/>
    <cellStyle name="Total 11 2 4 7 2 2" xfId="42588"/>
    <cellStyle name="Total 11 2 4 7 3" xfId="32941"/>
    <cellStyle name="Total 11 2 4 8" xfId="12742"/>
    <cellStyle name="Total 11 2 4 8 2" xfId="34793"/>
    <cellStyle name="Total 11 2 4 9" xfId="31226"/>
    <cellStyle name="Total 11 2 5" xfId="9602"/>
    <cellStyle name="Total 11 2 5 2" xfId="14007"/>
    <cellStyle name="Total 11 2 5 2 2" xfId="25779"/>
    <cellStyle name="Total 11 2 5 2 2 2" xfId="45605"/>
    <cellStyle name="Total 11 2 5 2 3" xfId="36057"/>
    <cellStyle name="Total 11 2 5 3" xfId="14967"/>
    <cellStyle name="Total 11 2 5 3 2" xfId="26737"/>
    <cellStyle name="Total 11 2 5 3 2 2" xfId="46563"/>
    <cellStyle name="Total 11 2 5 3 3" xfId="37017"/>
    <cellStyle name="Total 11 2 5 4" xfId="15919"/>
    <cellStyle name="Total 11 2 5 4 2" xfId="27665"/>
    <cellStyle name="Total 11 2 5 4 2 2" xfId="47491"/>
    <cellStyle name="Total 11 2 5 4 3" xfId="37969"/>
    <cellStyle name="Total 11 2 5 5" xfId="16793"/>
    <cellStyle name="Total 11 2 5 5 2" xfId="28539"/>
    <cellStyle name="Total 11 2 5 5 2 2" xfId="48365"/>
    <cellStyle name="Total 11 2 5 5 3" xfId="38843"/>
    <cellStyle name="Total 11 2 5 6" xfId="17658"/>
    <cellStyle name="Total 11 2 5 6 2" xfId="29378"/>
    <cellStyle name="Total 11 2 5 6 2 2" xfId="49204"/>
    <cellStyle name="Total 11 2 5 6 3" xfId="39708"/>
    <cellStyle name="Total 11 2 5 7" xfId="18434"/>
    <cellStyle name="Total 11 2 5 7 2" xfId="30154"/>
    <cellStyle name="Total 11 2 5 7 2 2" xfId="49980"/>
    <cellStyle name="Total 11 2 5 7 3" xfId="40484"/>
    <cellStyle name="Total 11 2 5 8" xfId="19191"/>
    <cellStyle name="Total 11 2 5 8 2" xfId="41241"/>
    <cellStyle name="Total 11 2 5 9" xfId="31666"/>
    <cellStyle name="Total 11 2 6" xfId="12066"/>
    <cellStyle name="Total 11 2 6 2" xfId="23892"/>
    <cellStyle name="Total 11 2 6 2 2" xfId="43720"/>
    <cellStyle name="Total 11 2 6 3" xfId="34118"/>
    <cellStyle name="Total 11 2 7" xfId="11069"/>
    <cellStyle name="Total 11 2 7 2" xfId="22937"/>
    <cellStyle name="Total 11 2 7 2 2" xfId="42767"/>
    <cellStyle name="Total 11 2 7 3" xfId="33123"/>
    <cellStyle name="Total 11 2 8" xfId="11677"/>
    <cellStyle name="Total 11 2 8 2" xfId="23530"/>
    <cellStyle name="Total 11 2 8 2 2" xfId="43359"/>
    <cellStyle name="Total 11 2 8 3" xfId="33730"/>
    <cellStyle name="Total 11 2 9" xfId="11380"/>
    <cellStyle name="Total 11 2 9 2" xfId="23244"/>
    <cellStyle name="Total 11 2 9 2 2" xfId="43073"/>
    <cellStyle name="Total 11 2 9 3" xfId="33433"/>
    <cellStyle name="Total 11 3" xfId="7058"/>
    <cellStyle name="Total 11 3 10" xfId="11197"/>
    <cellStyle name="Total 11 3 10 2" xfId="23065"/>
    <cellStyle name="Total 11 3 10 2 2" xfId="42895"/>
    <cellStyle name="Total 11 3 10 3" xfId="33251"/>
    <cellStyle name="Total 11 3 11" xfId="13749"/>
    <cellStyle name="Total 11 3 11 2" xfId="25525"/>
    <cellStyle name="Total 11 3 11 2 2" xfId="45351"/>
    <cellStyle name="Total 11 3 11 3" xfId="35799"/>
    <cellStyle name="Total 11 3 12" xfId="30810"/>
    <cellStyle name="Total 11 3 2" xfId="7863"/>
    <cellStyle name="Total 11 3 2 10" xfId="13732"/>
    <cellStyle name="Total 11 3 2 10 2" xfId="25511"/>
    <cellStyle name="Total 11 3 2 10 2 2" xfId="45337"/>
    <cellStyle name="Total 11 3 2 10 3" xfId="35782"/>
    <cellStyle name="Total 11 3 2 11" xfId="31059"/>
    <cellStyle name="Total 11 3 2 2" xfId="9506"/>
    <cellStyle name="Total 11 3 2 2 2" xfId="13928"/>
    <cellStyle name="Total 11 3 2 2 2 2" xfId="25701"/>
    <cellStyle name="Total 11 3 2 2 2 2 2" xfId="45527"/>
    <cellStyle name="Total 11 3 2 2 2 3" xfId="35978"/>
    <cellStyle name="Total 11 3 2 2 3" xfId="14890"/>
    <cellStyle name="Total 11 3 2 2 3 2" xfId="26660"/>
    <cellStyle name="Total 11 3 2 2 3 2 2" xfId="46486"/>
    <cellStyle name="Total 11 3 2 2 3 3" xfId="36940"/>
    <cellStyle name="Total 11 3 2 2 4" xfId="15842"/>
    <cellStyle name="Total 11 3 2 2 4 2" xfId="27588"/>
    <cellStyle name="Total 11 3 2 2 4 2 2" xfId="47414"/>
    <cellStyle name="Total 11 3 2 2 4 3" xfId="37892"/>
    <cellStyle name="Total 11 3 2 2 5" xfId="16720"/>
    <cellStyle name="Total 11 3 2 2 5 2" xfId="28466"/>
    <cellStyle name="Total 11 3 2 2 5 2 2" xfId="48292"/>
    <cellStyle name="Total 11 3 2 2 5 3" xfId="38770"/>
    <cellStyle name="Total 11 3 2 2 6" xfId="17585"/>
    <cellStyle name="Total 11 3 2 2 6 2" xfId="29305"/>
    <cellStyle name="Total 11 3 2 2 6 2 2" xfId="49131"/>
    <cellStyle name="Total 11 3 2 2 6 3" xfId="39635"/>
    <cellStyle name="Total 11 3 2 2 7" xfId="18361"/>
    <cellStyle name="Total 11 3 2 2 7 2" xfId="30081"/>
    <cellStyle name="Total 11 3 2 2 7 2 2" xfId="49907"/>
    <cellStyle name="Total 11 3 2 2 7 3" xfId="40411"/>
    <cellStyle name="Total 11 3 2 2 8" xfId="19118"/>
    <cellStyle name="Total 11 3 2 2 8 2" xfId="41168"/>
    <cellStyle name="Total 11 3 2 2 9" xfId="31593"/>
    <cellStyle name="Total 11 3 2 3" xfId="9944"/>
    <cellStyle name="Total 11 3 2 3 2" xfId="14349"/>
    <cellStyle name="Total 11 3 2 3 2 2" xfId="26121"/>
    <cellStyle name="Total 11 3 2 3 2 2 2" xfId="45947"/>
    <cellStyle name="Total 11 3 2 3 2 3" xfId="36399"/>
    <cellStyle name="Total 11 3 2 3 3" xfId="15309"/>
    <cellStyle name="Total 11 3 2 3 3 2" xfId="27079"/>
    <cellStyle name="Total 11 3 2 3 3 2 2" xfId="46905"/>
    <cellStyle name="Total 11 3 2 3 3 3" xfId="37359"/>
    <cellStyle name="Total 11 3 2 3 4" xfId="16261"/>
    <cellStyle name="Total 11 3 2 3 4 2" xfId="28007"/>
    <cellStyle name="Total 11 3 2 3 4 2 2" xfId="47833"/>
    <cellStyle name="Total 11 3 2 3 4 3" xfId="38311"/>
    <cellStyle name="Total 11 3 2 3 5" xfId="17135"/>
    <cellStyle name="Total 11 3 2 3 5 2" xfId="28881"/>
    <cellStyle name="Total 11 3 2 3 5 2 2" xfId="48707"/>
    <cellStyle name="Total 11 3 2 3 5 3" xfId="39185"/>
    <cellStyle name="Total 11 3 2 3 6" xfId="18000"/>
    <cellStyle name="Total 11 3 2 3 6 2" xfId="29720"/>
    <cellStyle name="Total 11 3 2 3 6 2 2" xfId="49546"/>
    <cellStyle name="Total 11 3 2 3 6 3" xfId="40050"/>
    <cellStyle name="Total 11 3 2 3 7" xfId="18776"/>
    <cellStyle name="Total 11 3 2 3 7 2" xfId="30496"/>
    <cellStyle name="Total 11 3 2 3 7 2 2" xfId="50322"/>
    <cellStyle name="Total 11 3 2 3 7 3" xfId="40826"/>
    <cellStyle name="Total 11 3 2 3 8" xfId="19533"/>
    <cellStyle name="Total 11 3 2 3 8 2" xfId="41583"/>
    <cellStyle name="Total 11 3 2 3 9" xfId="32008"/>
    <cellStyle name="Total 11 3 2 4" xfId="12914"/>
    <cellStyle name="Total 11 3 2 4 2" xfId="24711"/>
    <cellStyle name="Total 11 3 2 4 2 2" xfId="44538"/>
    <cellStyle name="Total 11 3 2 4 3" xfId="34965"/>
    <cellStyle name="Total 11 3 2 5" xfId="10374"/>
    <cellStyle name="Total 11 3 2 5 2" xfId="22248"/>
    <cellStyle name="Total 11 3 2 5 2 2" xfId="42079"/>
    <cellStyle name="Total 11 3 2 5 3" xfId="32429"/>
    <cellStyle name="Total 11 3 2 6" xfId="12183"/>
    <cellStyle name="Total 11 3 2 6 2" xfId="24007"/>
    <cellStyle name="Total 11 3 2 6 2 2" xfId="43834"/>
    <cellStyle name="Total 11 3 2 6 3" xfId="34234"/>
    <cellStyle name="Total 11 3 2 7" xfId="10969"/>
    <cellStyle name="Total 11 3 2 7 2" xfId="22839"/>
    <cellStyle name="Total 11 3 2 7 2 2" xfId="42670"/>
    <cellStyle name="Total 11 3 2 7 3" xfId="33024"/>
    <cellStyle name="Total 11 3 2 8" xfId="11768"/>
    <cellStyle name="Total 11 3 2 8 2" xfId="23615"/>
    <cellStyle name="Total 11 3 2 8 2 2" xfId="43443"/>
    <cellStyle name="Total 11 3 2 8 3" xfId="33820"/>
    <cellStyle name="Total 11 3 2 9" xfId="11309"/>
    <cellStyle name="Total 11 3 2 9 2" xfId="23177"/>
    <cellStyle name="Total 11 3 2 9 2 2" xfId="43007"/>
    <cellStyle name="Total 11 3 2 9 3" xfId="33363"/>
    <cellStyle name="Total 11 3 3" xfId="8703"/>
    <cellStyle name="Total 11 3 3 2" xfId="13445"/>
    <cellStyle name="Total 11 3 3 2 2" xfId="25230"/>
    <cellStyle name="Total 11 3 3 2 2 2" xfId="45056"/>
    <cellStyle name="Total 11 3 3 2 3" xfId="35495"/>
    <cellStyle name="Total 11 3 3 3" xfId="14465"/>
    <cellStyle name="Total 11 3 3 3 2" xfId="26237"/>
    <cellStyle name="Total 11 3 3 3 2 2" xfId="46063"/>
    <cellStyle name="Total 11 3 3 3 3" xfId="36515"/>
    <cellStyle name="Total 11 3 3 4" xfId="15425"/>
    <cellStyle name="Total 11 3 3 4 2" xfId="27193"/>
    <cellStyle name="Total 11 3 3 4 2 2" xfId="47019"/>
    <cellStyle name="Total 11 3 3 4 3" xfId="37475"/>
    <cellStyle name="Total 11 3 3 5" xfId="16374"/>
    <cellStyle name="Total 11 3 3 5 2" xfId="28120"/>
    <cellStyle name="Total 11 3 3 5 2 2" xfId="47946"/>
    <cellStyle name="Total 11 3 3 5 3" xfId="38424"/>
    <cellStyle name="Total 11 3 3 6" xfId="17247"/>
    <cellStyle name="Total 11 3 3 6 2" xfId="28993"/>
    <cellStyle name="Total 11 3 3 6 2 2" xfId="48819"/>
    <cellStyle name="Total 11 3 3 6 3" xfId="39297"/>
    <cellStyle name="Total 11 3 3 7" xfId="18112"/>
    <cellStyle name="Total 11 3 3 7 2" xfId="29832"/>
    <cellStyle name="Total 11 3 3 7 2 2" xfId="49658"/>
    <cellStyle name="Total 11 3 3 7 3" xfId="40162"/>
    <cellStyle name="Total 11 3 3 8" xfId="18888"/>
    <cellStyle name="Total 11 3 3 8 2" xfId="40938"/>
    <cellStyle name="Total 11 3 3 9" xfId="31344"/>
    <cellStyle name="Total 11 3 4" xfId="9714"/>
    <cellStyle name="Total 11 3 4 2" xfId="14119"/>
    <cellStyle name="Total 11 3 4 2 2" xfId="25891"/>
    <cellStyle name="Total 11 3 4 2 2 2" xfId="45717"/>
    <cellStyle name="Total 11 3 4 2 3" xfId="36169"/>
    <cellStyle name="Total 11 3 4 3" xfId="15079"/>
    <cellStyle name="Total 11 3 4 3 2" xfId="26849"/>
    <cellStyle name="Total 11 3 4 3 2 2" xfId="46675"/>
    <cellStyle name="Total 11 3 4 3 3" xfId="37129"/>
    <cellStyle name="Total 11 3 4 4" xfId="16031"/>
    <cellStyle name="Total 11 3 4 4 2" xfId="27777"/>
    <cellStyle name="Total 11 3 4 4 2 2" xfId="47603"/>
    <cellStyle name="Total 11 3 4 4 3" xfId="38081"/>
    <cellStyle name="Total 11 3 4 5" xfId="16905"/>
    <cellStyle name="Total 11 3 4 5 2" xfId="28651"/>
    <cellStyle name="Total 11 3 4 5 2 2" xfId="48477"/>
    <cellStyle name="Total 11 3 4 5 3" xfId="38955"/>
    <cellStyle name="Total 11 3 4 6" xfId="17770"/>
    <cellStyle name="Total 11 3 4 6 2" xfId="29490"/>
    <cellStyle name="Total 11 3 4 6 2 2" xfId="49316"/>
    <cellStyle name="Total 11 3 4 6 3" xfId="39820"/>
    <cellStyle name="Total 11 3 4 7" xfId="18546"/>
    <cellStyle name="Total 11 3 4 7 2" xfId="30266"/>
    <cellStyle name="Total 11 3 4 7 2 2" xfId="50092"/>
    <cellStyle name="Total 11 3 4 7 3" xfId="40596"/>
    <cellStyle name="Total 11 3 4 8" xfId="19303"/>
    <cellStyle name="Total 11 3 4 8 2" xfId="41353"/>
    <cellStyle name="Total 11 3 4 9" xfId="31778"/>
    <cellStyle name="Total 11 3 5" xfId="12416"/>
    <cellStyle name="Total 11 3 5 2" xfId="24232"/>
    <cellStyle name="Total 11 3 5 2 2" xfId="44059"/>
    <cellStyle name="Total 11 3 5 3" xfId="34467"/>
    <cellStyle name="Total 11 3 6" xfId="10767"/>
    <cellStyle name="Total 11 3 6 2" xfId="22638"/>
    <cellStyle name="Total 11 3 6 2 2" xfId="42469"/>
    <cellStyle name="Total 11 3 6 3" xfId="32822"/>
    <cellStyle name="Total 11 3 7" xfId="12760"/>
    <cellStyle name="Total 11 3 7 2" xfId="24568"/>
    <cellStyle name="Total 11 3 7 2 2" xfId="44395"/>
    <cellStyle name="Total 11 3 7 3" xfId="34811"/>
    <cellStyle name="Total 11 3 8" xfId="10462"/>
    <cellStyle name="Total 11 3 8 2" xfId="22336"/>
    <cellStyle name="Total 11 3 8 2 2" xfId="42167"/>
    <cellStyle name="Total 11 3 8 3" xfId="32517"/>
    <cellStyle name="Total 11 3 9" xfId="11918"/>
    <cellStyle name="Total 11 3 9 2" xfId="23750"/>
    <cellStyle name="Total 11 3 9 2 2" xfId="43578"/>
    <cellStyle name="Total 11 3 9 3" xfId="33970"/>
    <cellStyle name="Total 11 4" xfId="7325"/>
    <cellStyle name="Total 11 4 10" xfId="12281"/>
    <cellStyle name="Total 11 4 10 2" xfId="24101"/>
    <cellStyle name="Total 11 4 10 2 2" xfId="43928"/>
    <cellStyle name="Total 11 4 10 3" xfId="34332"/>
    <cellStyle name="Total 11 4 11" xfId="30938"/>
    <cellStyle name="Total 11 4 2" xfId="8968"/>
    <cellStyle name="Total 11 4 2 2" xfId="13628"/>
    <cellStyle name="Total 11 4 2 2 2" xfId="25410"/>
    <cellStyle name="Total 11 4 2 2 2 2" xfId="45236"/>
    <cellStyle name="Total 11 4 2 2 3" xfId="35678"/>
    <cellStyle name="Total 11 4 2 3" xfId="14634"/>
    <cellStyle name="Total 11 4 2 3 2" xfId="26405"/>
    <cellStyle name="Total 11 4 2 3 2 2" xfId="46231"/>
    <cellStyle name="Total 11 4 2 3 3" xfId="36684"/>
    <cellStyle name="Total 11 4 2 4" xfId="15592"/>
    <cellStyle name="Total 11 4 2 4 2" xfId="27352"/>
    <cellStyle name="Total 11 4 2 4 2 2" xfId="47178"/>
    <cellStyle name="Total 11 4 2 4 3" xfId="37642"/>
    <cellStyle name="Total 11 4 2 5" xfId="16518"/>
    <cellStyle name="Total 11 4 2 5 2" xfId="28264"/>
    <cellStyle name="Total 11 4 2 5 2 2" xfId="48090"/>
    <cellStyle name="Total 11 4 2 5 3" xfId="38568"/>
    <cellStyle name="Total 11 4 2 6" xfId="17389"/>
    <cellStyle name="Total 11 4 2 6 2" xfId="29132"/>
    <cellStyle name="Total 11 4 2 6 2 2" xfId="48958"/>
    <cellStyle name="Total 11 4 2 6 3" xfId="39439"/>
    <cellStyle name="Total 11 4 2 7" xfId="18236"/>
    <cellStyle name="Total 11 4 2 7 2" xfId="29956"/>
    <cellStyle name="Total 11 4 2 7 2 2" xfId="49782"/>
    <cellStyle name="Total 11 4 2 7 3" xfId="40286"/>
    <cellStyle name="Total 11 4 2 8" xfId="19003"/>
    <cellStyle name="Total 11 4 2 8 2" xfId="41053"/>
    <cellStyle name="Total 11 4 2 9" xfId="31472"/>
    <cellStyle name="Total 11 4 3" xfId="9829"/>
    <cellStyle name="Total 11 4 3 2" xfId="14234"/>
    <cellStyle name="Total 11 4 3 2 2" xfId="26006"/>
    <cellStyle name="Total 11 4 3 2 2 2" xfId="45832"/>
    <cellStyle name="Total 11 4 3 2 3" xfId="36284"/>
    <cellStyle name="Total 11 4 3 3" xfId="15194"/>
    <cellStyle name="Total 11 4 3 3 2" xfId="26964"/>
    <cellStyle name="Total 11 4 3 3 2 2" xfId="46790"/>
    <cellStyle name="Total 11 4 3 3 3" xfId="37244"/>
    <cellStyle name="Total 11 4 3 4" xfId="16146"/>
    <cellStyle name="Total 11 4 3 4 2" xfId="27892"/>
    <cellStyle name="Total 11 4 3 4 2 2" xfId="47718"/>
    <cellStyle name="Total 11 4 3 4 3" xfId="38196"/>
    <cellStyle name="Total 11 4 3 5" xfId="17020"/>
    <cellStyle name="Total 11 4 3 5 2" xfId="28766"/>
    <cellStyle name="Total 11 4 3 5 2 2" xfId="48592"/>
    <cellStyle name="Total 11 4 3 5 3" xfId="39070"/>
    <cellStyle name="Total 11 4 3 6" xfId="17885"/>
    <cellStyle name="Total 11 4 3 6 2" xfId="29605"/>
    <cellStyle name="Total 11 4 3 6 2 2" xfId="49431"/>
    <cellStyle name="Total 11 4 3 6 3" xfId="39935"/>
    <cellStyle name="Total 11 4 3 7" xfId="18661"/>
    <cellStyle name="Total 11 4 3 7 2" xfId="30381"/>
    <cellStyle name="Total 11 4 3 7 2 2" xfId="50207"/>
    <cellStyle name="Total 11 4 3 7 3" xfId="40711"/>
    <cellStyle name="Total 11 4 3 8" xfId="19418"/>
    <cellStyle name="Total 11 4 3 8 2" xfId="41468"/>
    <cellStyle name="Total 11 4 3 9" xfId="31893"/>
    <cellStyle name="Total 11 4 4" xfId="12599"/>
    <cellStyle name="Total 11 4 4 2" xfId="24412"/>
    <cellStyle name="Total 11 4 4 2 2" xfId="44239"/>
    <cellStyle name="Total 11 4 4 3" xfId="34650"/>
    <cellStyle name="Total 11 4 5" xfId="10598"/>
    <cellStyle name="Total 11 4 5 2" xfId="22469"/>
    <cellStyle name="Total 11 4 5 2 2" xfId="42300"/>
    <cellStyle name="Total 11 4 5 3" xfId="32653"/>
    <cellStyle name="Total 11 4 6" xfId="11870"/>
    <cellStyle name="Total 11 4 6 2" xfId="23708"/>
    <cellStyle name="Total 11 4 6 2 2" xfId="43536"/>
    <cellStyle name="Total 11 4 6 3" xfId="33922"/>
    <cellStyle name="Total 11 4 7" xfId="11234"/>
    <cellStyle name="Total 11 4 7 2" xfId="23102"/>
    <cellStyle name="Total 11 4 7 2 2" xfId="42932"/>
    <cellStyle name="Total 11 4 7 3" xfId="33288"/>
    <cellStyle name="Total 11 4 8" xfId="12717"/>
    <cellStyle name="Total 11 4 8 2" xfId="24526"/>
    <cellStyle name="Total 11 4 8 2 2" xfId="44353"/>
    <cellStyle name="Total 11 4 8 3" xfId="34768"/>
    <cellStyle name="Total 11 4 9" xfId="10496"/>
    <cellStyle name="Total 11 4 9 2" xfId="22370"/>
    <cellStyle name="Total 11 4 9 2 2" xfId="42201"/>
    <cellStyle name="Total 11 4 9 3" xfId="32551"/>
    <cellStyle name="Total 11 5" xfId="8169"/>
    <cellStyle name="Total 11 5 2" xfId="13139"/>
    <cellStyle name="Total 11 5 2 2" xfId="24932"/>
    <cellStyle name="Total 11 5 2 2 2" xfId="44758"/>
    <cellStyle name="Total 11 5 2 3" xfId="35189"/>
    <cellStyle name="Total 11 5 3" xfId="10170"/>
    <cellStyle name="Total 11 5 3 2" xfId="22044"/>
    <cellStyle name="Total 11 5 3 2 2" xfId="41876"/>
    <cellStyle name="Total 11 5 3 3" xfId="32226"/>
    <cellStyle name="Total 11 5 4" xfId="12319"/>
    <cellStyle name="Total 11 5 4 2" xfId="24136"/>
    <cellStyle name="Total 11 5 4 2 2" xfId="43963"/>
    <cellStyle name="Total 11 5 4 3" xfId="34370"/>
    <cellStyle name="Total 11 5 5" xfId="10859"/>
    <cellStyle name="Total 11 5 5 2" xfId="22730"/>
    <cellStyle name="Total 11 5 5 2 2" xfId="42561"/>
    <cellStyle name="Total 11 5 5 3" xfId="32914"/>
    <cellStyle name="Total 11 5 6" xfId="11828"/>
    <cellStyle name="Total 11 5 6 2" xfId="23670"/>
    <cellStyle name="Total 11 5 6 2 2" xfId="43498"/>
    <cellStyle name="Total 11 5 6 3" xfId="33880"/>
    <cellStyle name="Total 11 5 7" xfId="11270"/>
    <cellStyle name="Total 11 5 7 2" xfId="23138"/>
    <cellStyle name="Total 11 5 7 2 2" xfId="42968"/>
    <cellStyle name="Total 11 5 7 3" xfId="33324"/>
    <cellStyle name="Total 11 5 8" xfId="13738"/>
    <cellStyle name="Total 11 5 8 2" xfId="35788"/>
    <cellStyle name="Total 11 5 9" xfId="31225"/>
    <cellStyle name="Total 11 6" xfId="9601"/>
    <cellStyle name="Total 11 6 2" xfId="14006"/>
    <cellStyle name="Total 11 6 2 2" xfId="25778"/>
    <cellStyle name="Total 11 6 2 2 2" xfId="45604"/>
    <cellStyle name="Total 11 6 2 3" xfId="36056"/>
    <cellStyle name="Total 11 6 3" xfId="14966"/>
    <cellStyle name="Total 11 6 3 2" xfId="26736"/>
    <cellStyle name="Total 11 6 3 2 2" xfId="46562"/>
    <cellStyle name="Total 11 6 3 3" xfId="37016"/>
    <cellStyle name="Total 11 6 4" xfId="15918"/>
    <cellStyle name="Total 11 6 4 2" xfId="27664"/>
    <cellStyle name="Total 11 6 4 2 2" xfId="47490"/>
    <cellStyle name="Total 11 6 4 3" xfId="37968"/>
    <cellStyle name="Total 11 6 5" xfId="16792"/>
    <cellStyle name="Total 11 6 5 2" xfId="28538"/>
    <cellStyle name="Total 11 6 5 2 2" xfId="48364"/>
    <cellStyle name="Total 11 6 5 3" xfId="38842"/>
    <cellStyle name="Total 11 6 6" xfId="17657"/>
    <cellStyle name="Total 11 6 6 2" xfId="29377"/>
    <cellStyle name="Total 11 6 6 2 2" xfId="49203"/>
    <cellStyle name="Total 11 6 6 3" xfId="39707"/>
    <cellStyle name="Total 11 6 7" xfId="18433"/>
    <cellStyle name="Total 11 6 7 2" xfId="30153"/>
    <cellStyle name="Total 11 6 7 2 2" xfId="49979"/>
    <cellStyle name="Total 11 6 7 3" xfId="40483"/>
    <cellStyle name="Total 11 6 8" xfId="19190"/>
    <cellStyle name="Total 11 6 8 2" xfId="41240"/>
    <cellStyle name="Total 11 6 9" xfId="31665"/>
    <cellStyle name="Total 11 7" xfId="12065"/>
    <cellStyle name="Total 11 7 2" xfId="23891"/>
    <cellStyle name="Total 11 7 2 2" xfId="43719"/>
    <cellStyle name="Total 11 7 3" xfId="34117"/>
    <cellStyle name="Total 11 8" xfId="11070"/>
    <cellStyle name="Total 11 8 2" xfId="22938"/>
    <cellStyle name="Total 11 8 2 2" xfId="42768"/>
    <cellStyle name="Total 11 8 3" xfId="33124"/>
    <cellStyle name="Total 11 9" xfId="11676"/>
    <cellStyle name="Total 11 9 2" xfId="23529"/>
    <cellStyle name="Total 11 9 2 2" xfId="43358"/>
    <cellStyle name="Total 11 9 3" xfId="33729"/>
    <cellStyle name="Total 12" xfId="6433"/>
    <cellStyle name="Total 12 10" xfId="11379"/>
    <cellStyle name="Total 12 10 2" xfId="23243"/>
    <cellStyle name="Total 12 10 2 2" xfId="43072"/>
    <cellStyle name="Total 12 10 3" xfId="33432"/>
    <cellStyle name="Total 12 11" xfId="13239"/>
    <cellStyle name="Total 12 11 2" xfId="25030"/>
    <cellStyle name="Total 12 11 2 2" xfId="44856"/>
    <cellStyle name="Total 12 11 3" xfId="35289"/>
    <cellStyle name="Total 12 12" xfId="10088"/>
    <cellStyle name="Total 12 12 2" xfId="21963"/>
    <cellStyle name="Total 12 12 2 2" xfId="41795"/>
    <cellStyle name="Total 12 12 3" xfId="32144"/>
    <cellStyle name="Total 12 13" xfId="13881"/>
    <cellStyle name="Total 12 13 2" xfId="25654"/>
    <cellStyle name="Total 12 13 2 2" xfId="45480"/>
    <cellStyle name="Total 12 13 3" xfId="35931"/>
    <cellStyle name="Total 12 14" xfId="30690"/>
    <cellStyle name="Total 12 2" xfId="6434"/>
    <cellStyle name="Total 12 2 10" xfId="12119"/>
    <cellStyle name="Total 12 2 10 2" xfId="23945"/>
    <cellStyle name="Total 12 2 10 2 2" xfId="43772"/>
    <cellStyle name="Total 12 2 10 3" xfId="34170"/>
    <cellStyle name="Total 12 2 11" xfId="11021"/>
    <cellStyle name="Total 12 2 11 2" xfId="22890"/>
    <cellStyle name="Total 12 2 11 2 2" xfId="42721"/>
    <cellStyle name="Total 12 2 11 3" xfId="33076"/>
    <cellStyle name="Total 12 2 12" xfId="11719"/>
    <cellStyle name="Total 12 2 12 2" xfId="23572"/>
    <cellStyle name="Total 12 2 12 2 2" xfId="43400"/>
    <cellStyle name="Total 12 2 12 3" xfId="33771"/>
    <cellStyle name="Total 12 2 13" xfId="30691"/>
    <cellStyle name="Total 12 2 2" xfId="7061"/>
    <cellStyle name="Total 12 2 2 10" xfId="11285"/>
    <cellStyle name="Total 12 2 2 10 2" xfId="23153"/>
    <cellStyle name="Total 12 2 2 10 2 2" xfId="42983"/>
    <cellStyle name="Total 12 2 2 10 3" xfId="33339"/>
    <cellStyle name="Total 12 2 2 11" xfId="13182"/>
    <cellStyle name="Total 12 2 2 11 2" xfId="24973"/>
    <cellStyle name="Total 12 2 2 11 2 2" xfId="44799"/>
    <cellStyle name="Total 12 2 2 11 3" xfId="35232"/>
    <cellStyle name="Total 12 2 2 12" xfId="30813"/>
    <cellStyle name="Total 12 2 2 2" xfId="7864"/>
    <cellStyle name="Total 12 2 2 2 10" xfId="11364"/>
    <cellStyle name="Total 12 2 2 2 10 2" xfId="23228"/>
    <cellStyle name="Total 12 2 2 2 10 2 2" xfId="43057"/>
    <cellStyle name="Total 12 2 2 2 10 3" xfId="33417"/>
    <cellStyle name="Total 12 2 2 2 11" xfId="31060"/>
    <cellStyle name="Total 12 2 2 2 2" xfId="9507"/>
    <cellStyle name="Total 12 2 2 2 2 2" xfId="13929"/>
    <cellStyle name="Total 12 2 2 2 2 2 2" xfId="25702"/>
    <cellStyle name="Total 12 2 2 2 2 2 2 2" xfId="45528"/>
    <cellStyle name="Total 12 2 2 2 2 2 3" xfId="35979"/>
    <cellStyle name="Total 12 2 2 2 2 3" xfId="14891"/>
    <cellStyle name="Total 12 2 2 2 2 3 2" xfId="26661"/>
    <cellStyle name="Total 12 2 2 2 2 3 2 2" xfId="46487"/>
    <cellStyle name="Total 12 2 2 2 2 3 3" xfId="36941"/>
    <cellStyle name="Total 12 2 2 2 2 4" xfId="15843"/>
    <cellStyle name="Total 12 2 2 2 2 4 2" xfId="27589"/>
    <cellStyle name="Total 12 2 2 2 2 4 2 2" xfId="47415"/>
    <cellStyle name="Total 12 2 2 2 2 4 3" xfId="37893"/>
    <cellStyle name="Total 12 2 2 2 2 5" xfId="16721"/>
    <cellStyle name="Total 12 2 2 2 2 5 2" xfId="28467"/>
    <cellStyle name="Total 12 2 2 2 2 5 2 2" xfId="48293"/>
    <cellStyle name="Total 12 2 2 2 2 5 3" xfId="38771"/>
    <cellStyle name="Total 12 2 2 2 2 6" xfId="17586"/>
    <cellStyle name="Total 12 2 2 2 2 6 2" xfId="29306"/>
    <cellStyle name="Total 12 2 2 2 2 6 2 2" xfId="49132"/>
    <cellStyle name="Total 12 2 2 2 2 6 3" xfId="39636"/>
    <cellStyle name="Total 12 2 2 2 2 7" xfId="18362"/>
    <cellStyle name="Total 12 2 2 2 2 7 2" xfId="30082"/>
    <cellStyle name="Total 12 2 2 2 2 7 2 2" xfId="49908"/>
    <cellStyle name="Total 12 2 2 2 2 7 3" xfId="40412"/>
    <cellStyle name="Total 12 2 2 2 2 8" xfId="19119"/>
    <cellStyle name="Total 12 2 2 2 2 8 2" xfId="41169"/>
    <cellStyle name="Total 12 2 2 2 2 9" xfId="31594"/>
    <cellStyle name="Total 12 2 2 2 3" xfId="9945"/>
    <cellStyle name="Total 12 2 2 2 3 2" xfId="14350"/>
    <cellStyle name="Total 12 2 2 2 3 2 2" xfId="26122"/>
    <cellStyle name="Total 12 2 2 2 3 2 2 2" xfId="45948"/>
    <cellStyle name="Total 12 2 2 2 3 2 3" xfId="36400"/>
    <cellStyle name="Total 12 2 2 2 3 3" xfId="15310"/>
    <cellStyle name="Total 12 2 2 2 3 3 2" xfId="27080"/>
    <cellStyle name="Total 12 2 2 2 3 3 2 2" xfId="46906"/>
    <cellStyle name="Total 12 2 2 2 3 3 3" xfId="37360"/>
    <cellStyle name="Total 12 2 2 2 3 4" xfId="16262"/>
    <cellStyle name="Total 12 2 2 2 3 4 2" xfId="28008"/>
    <cellStyle name="Total 12 2 2 2 3 4 2 2" xfId="47834"/>
    <cellStyle name="Total 12 2 2 2 3 4 3" xfId="38312"/>
    <cellStyle name="Total 12 2 2 2 3 5" xfId="17136"/>
    <cellStyle name="Total 12 2 2 2 3 5 2" xfId="28882"/>
    <cellStyle name="Total 12 2 2 2 3 5 2 2" xfId="48708"/>
    <cellStyle name="Total 12 2 2 2 3 5 3" xfId="39186"/>
    <cellStyle name="Total 12 2 2 2 3 6" xfId="18001"/>
    <cellStyle name="Total 12 2 2 2 3 6 2" xfId="29721"/>
    <cellStyle name="Total 12 2 2 2 3 6 2 2" xfId="49547"/>
    <cellStyle name="Total 12 2 2 2 3 6 3" xfId="40051"/>
    <cellStyle name="Total 12 2 2 2 3 7" xfId="18777"/>
    <cellStyle name="Total 12 2 2 2 3 7 2" xfId="30497"/>
    <cellStyle name="Total 12 2 2 2 3 7 2 2" xfId="50323"/>
    <cellStyle name="Total 12 2 2 2 3 7 3" xfId="40827"/>
    <cellStyle name="Total 12 2 2 2 3 8" xfId="19534"/>
    <cellStyle name="Total 12 2 2 2 3 8 2" xfId="41584"/>
    <cellStyle name="Total 12 2 2 2 3 9" xfId="32009"/>
    <cellStyle name="Total 12 2 2 2 4" xfId="12915"/>
    <cellStyle name="Total 12 2 2 2 4 2" xfId="24712"/>
    <cellStyle name="Total 12 2 2 2 4 2 2" xfId="44539"/>
    <cellStyle name="Total 12 2 2 2 4 3" xfId="34966"/>
    <cellStyle name="Total 12 2 2 2 5" xfId="10373"/>
    <cellStyle name="Total 12 2 2 2 5 2" xfId="22247"/>
    <cellStyle name="Total 12 2 2 2 5 2 2" xfId="42078"/>
    <cellStyle name="Total 12 2 2 2 5 3" xfId="32428"/>
    <cellStyle name="Total 12 2 2 2 6" xfId="9991"/>
    <cellStyle name="Total 12 2 2 2 6 2" xfId="21866"/>
    <cellStyle name="Total 12 2 2 2 6 2 2" xfId="41698"/>
    <cellStyle name="Total 12 2 2 2 6 3" xfId="32047"/>
    <cellStyle name="Total 12 2 2 2 7" xfId="12082"/>
    <cellStyle name="Total 12 2 2 2 7 2" xfId="23908"/>
    <cellStyle name="Total 12 2 2 2 7 2 2" xfId="43736"/>
    <cellStyle name="Total 12 2 2 2 7 3" xfId="34134"/>
    <cellStyle name="Total 12 2 2 2 8" xfId="11053"/>
    <cellStyle name="Total 12 2 2 2 8 2" xfId="22921"/>
    <cellStyle name="Total 12 2 2 2 8 2 2" xfId="42751"/>
    <cellStyle name="Total 12 2 2 2 8 3" xfId="33107"/>
    <cellStyle name="Total 12 2 2 2 9" xfId="11693"/>
    <cellStyle name="Total 12 2 2 2 9 2" xfId="23546"/>
    <cellStyle name="Total 12 2 2 2 9 2 2" xfId="43375"/>
    <cellStyle name="Total 12 2 2 2 9 3" xfId="33746"/>
    <cellStyle name="Total 12 2 2 3" xfId="8706"/>
    <cellStyle name="Total 12 2 2 3 2" xfId="13448"/>
    <cellStyle name="Total 12 2 2 3 2 2" xfId="25233"/>
    <cellStyle name="Total 12 2 2 3 2 2 2" xfId="45059"/>
    <cellStyle name="Total 12 2 2 3 2 3" xfId="35498"/>
    <cellStyle name="Total 12 2 2 3 3" xfId="14468"/>
    <cellStyle name="Total 12 2 2 3 3 2" xfId="26240"/>
    <cellStyle name="Total 12 2 2 3 3 2 2" xfId="46066"/>
    <cellStyle name="Total 12 2 2 3 3 3" xfId="36518"/>
    <cellStyle name="Total 12 2 2 3 4" xfId="15428"/>
    <cellStyle name="Total 12 2 2 3 4 2" xfId="27196"/>
    <cellStyle name="Total 12 2 2 3 4 2 2" xfId="47022"/>
    <cellStyle name="Total 12 2 2 3 4 3" xfId="37478"/>
    <cellStyle name="Total 12 2 2 3 5" xfId="16377"/>
    <cellStyle name="Total 12 2 2 3 5 2" xfId="28123"/>
    <cellStyle name="Total 12 2 2 3 5 2 2" xfId="47949"/>
    <cellStyle name="Total 12 2 2 3 5 3" xfId="38427"/>
    <cellStyle name="Total 12 2 2 3 6" xfId="17250"/>
    <cellStyle name="Total 12 2 2 3 6 2" xfId="28996"/>
    <cellStyle name="Total 12 2 2 3 6 2 2" xfId="48822"/>
    <cellStyle name="Total 12 2 2 3 6 3" xfId="39300"/>
    <cellStyle name="Total 12 2 2 3 7" xfId="18115"/>
    <cellStyle name="Total 12 2 2 3 7 2" xfId="29835"/>
    <cellStyle name="Total 12 2 2 3 7 2 2" xfId="49661"/>
    <cellStyle name="Total 12 2 2 3 7 3" xfId="40165"/>
    <cellStyle name="Total 12 2 2 3 8" xfId="18891"/>
    <cellStyle name="Total 12 2 2 3 8 2" xfId="40941"/>
    <cellStyle name="Total 12 2 2 3 9" xfId="31347"/>
    <cellStyle name="Total 12 2 2 4" xfId="9717"/>
    <cellStyle name="Total 12 2 2 4 2" xfId="14122"/>
    <cellStyle name="Total 12 2 2 4 2 2" xfId="25894"/>
    <cellStyle name="Total 12 2 2 4 2 2 2" xfId="45720"/>
    <cellStyle name="Total 12 2 2 4 2 3" xfId="36172"/>
    <cellStyle name="Total 12 2 2 4 3" xfId="15082"/>
    <cellStyle name="Total 12 2 2 4 3 2" xfId="26852"/>
    <cellStyle name="Total 12 2 2 4 3 2 2" xfId="46678"/>
    <cellStyle name="Total 12 2 2 4 3 3" xfId="37132"/>
    <cellStyle name="Total 12 2 2 4 4" xfId="16034"/>
    <cellStyle name="Total 12 2 2 4 4 2" xfId="27780"/>
    <cellStyle name="Total 12 2 2 4 4 2 2" xfId="47606"/>
    <cellStyle name="Total 12 2 2 4 4 3" xfId="38084"/>
    <cellStyle name="Total 12 2 2 4 5" xfId="16908"/>
    <cellStyle name="Total 12 2 2 4 5 2" xfId="28654"/>
    <cellStyle name="Total 12 2 2 4 5 2 2" xfId="48480"/>
    <cellStyle name="Total 12 2 2 4 5 3" xfId="38958"/>
    <cellStyle name="Total 12 2 2 4 6" xfId="17773"/>
    <cellStyle name="Total 12 2 2 4 6 2" xfId="29493"/>
    <cellStyle name="Total 12 2 2 4 6 2 2" xfId="49319"/>
    <cellStyle name="Total 12 2 2 4 6 3" xfId="39823"/>
    <cellStyle name="Total 12 2 2 4 7" xfId="18549"/>
    <cellStyle name="Total 12 2 2 4 7 2" xfId="30269"/>
    <cellStyle name="Total 12 2 2 4 7 2 2" xfId="50095"/>
    <cellStyle name="Total 12 2 2 4 7 3" xfId="40599"/>
    <cellStyle name="Total 12 2 2 4 8" xfId="19306"/>
    <cellStyle name="Total 12 2 2 4 8 2" xfId="41356"/>
    <cellStyle name="Total 12 2 2 4 9" xfId="31781"/>
    <cellStyle name="Total 12 2 2 5" xfId="12419"/>
    <cellStyle name="Total 12 2 2 5 2" xfId="24235"/>
    <cellStyle name="Total 12 2 2 5 2 2" xfId="44062"/>
    <cellStyle name="Total 12 2 2 5 3" xfId="34470"/>
    <cellStyle name="Total 12 2 2 6" xfId="10764"/>
    <cellStyle name="Total 12 2 2 6 2" xfId="22635"/>
    <cellStyle name="Total 12 2 2 6 2 2" xfId="42466"/>
    <cellStyle name="Total 12 2 2 6 3" xfId="32819"/>
    <cellStyle name="Total 12 2 2 7" xfId="12246"/>
    <cellStyle name="Total 12 2 2 7 2" xfId="24066"/>
    <cellStyle name="Total 12 2 2 7 2 2" xfId="43893"/>
    <cellStyle name="Total 12 2 2 7 3" xfId="34297"/>
    <cellStyle name="Total 12 2 2 8" xfId="10922"/>
    <cellStyle name="Total 12 2 2 8 2" xfId="22793"/>
    <cellStyle name="Total 12 2 2 8 2 2" xfId="42624"/>
    <cellStyle name="Total 12 2 2 8 3" xfId="32977"/>
    <cellStyle name="Total 12 2 2 9" xfId="11810"/>
    <cellStyle name="Total 12 2 2 9 2" xfId="23653"/>
    <cellStyle name="Total 12 2 2 9 2 2" xfId="43481"/>
    <cellStyle name="Total 12 2 2 9 3" xfId="33862"/>
    <cellStyle name="Total 12 2 3" xfId="7328"/>
    <cellStyle name="Total 12 2 3 10" xfId="11722"/>
    <cellStyle name="Total 12 2 3 10 2" xfId="23575"/>
    <cellStyle name="Total 12 2 3 10 2 2" xfId="43403"/>
    <cellStyle name="Total 12 2 3 10 3" xfId="33774"/>
    <cellStyle name="Total 12 2 3 11" xfId="30941"/>
    <cellStyle name="Total 12 2 3 2" xfId="8971"/>
    <cellStyle name="Total 12 2 3 2 2" xfId="13631"/>
    <cellStyle name="Total 12 2 3 2 2 2" xfId="25413"/>
    <cellStyle name="Total 12 2 3 2 2 2 2" xfId="45239"/>
    <cellStyle name="Total 12 2 3 2 2 3" xfId="35681"/>
    <cellStyle name="Total 12 2 3 2 3" xfId="14637"/>
    <cellStyle name="Total 12 2 3 2 3 2" xfId="26408"/>
    <cellStyle name="Total 12 2 3 2 3 2 2" xfId="46234"/>
    <cellStyle name="Total 12 2 3 2 3 3" xfId="36687"/>
    <cellStyle name="Total 12 2 3 2 4" xfId="15595"/>
    <cellStyle name="Total 12 2 3 2 4 2" xfId="27355"/>
    <cellStyle name="Total 12 2 3 2 4 2 2" xfId="47181"/>
    <cellStyle name="Total 12 2 3 2 4 3" xfId="37645"/>
    <cellStyle name="Total 12 2 3 2 5" xfId="16521"/>
    <cellStyle name="Total 12 2 3 2 5 2" xfId="28267"/>
    <cellStyle name="Total 12 2 3 2 5 2 2" xfId="48093"/>
    <cellStyle name="Total 12 2 3 2 5 3" xfId="38571"/>
    <cellStyle name="Total 12 2 3 2 6" xfId="17392"/>
    <cellStyle name="Total 12 2 3 2 6 2" xfId="29135"/>
    <cellStyle name="Total 12 2 3 2 6 2 2" xfId="48961"/>
    <cellStyle name="Total 12 2 3 2 6 3" xfId="39442"/>
    <cellStyle name="Total 12 2 3 2 7" xfId="18239"/>
    <cellStyle name="Total 12 2 3 2 7 2" xfId="29959"/>
    <cellStyle name="Total 12 2 3 2 7 2 2" xfId="49785"/>
    <cellStyle name="Total 12 2 3 2 7 3" xfId="40289"/>
    <cellStyle name="Total 12 2 3 2 8" xfId="19006"/>
    <cellStyle name="Total 12 2 3 2 8 2" xfId="41056"/>
    <cellStyle name="Total 12 2 3 2 9" xfId="31475"/>
    <cellStyle name="Total 12 2 3 3" xfId="9832"/>
    <cellStyle name="Total 12 2 3 3 2" xfId="14237"/>
    <cellStyle name="Total 12 2 3 3 2 2" xfId="26009"/>
    <cellStyle name="Total 12 2 3 3 2 2 2" xfId="45835"/>
    <cellStyle name="Total 12 2 3 3 2 3" xfId="36287"/>
    <cellStyle name="Total 12 2 3 3 3" xfId="15197"/>
    <cellStyle name="Total 12 2 3 3 3 2" xfId="26967"/>
    <cellStyle name="Total 12 2 3 3 3 2 2" xfId="46793"/>
    <cellStyle name="Total 12 2 3 3 3 3" xfId="37247"/>
    <cellStyle name="Total 12 2 3 3 4" xfId="16149"/>
    <cellStyle name="Total 12 2 3 3 4 2" xfId="27895"/>
    <cellStyle name="Total 12 2 3 3 4 2 2" xfId="47721"/>
    <cellStyle name="Total 12 2 3 3 4 3" xfId="38199"/>
    <cellStyle name="Total 12 2 3 3 5" xfId="17023"/>
    <cellStyle name="Total 12 2 3 3 5 2" xfId="28769"/>
    <cellStyle name="Total 12 2 3 3 5 2 2" xfId="48595"/>
    <cellStyle name="Total 12 2 3 3 5 3" xfId="39073"/>
    <cellStyle name="Total 12 2 3 3 6" xfId="17888"/>
    <cellStyle name="Total 12 2 3 3 6 2" xfId="29608"/>
    <cellStyle name="Total 12 2 3 3 6 2 2" xfId="49434"/>
    <cellStyle name="Total 12 2 3 3 6 3" xfId="39938"/>
    <cellStyle name="Total 12 2 3 3 7" xfId="18664"/>
    <cellStyle name="Total 12 2 3 3 7 2" xfId="30384"/>
    <cellStyle name="Total 12 2 3 3 7 2 2" xfId="50210"/>
    <cellStyle name="Total 12 2 3 3 7 3" xfId="40714"/>
    <cellStyle name="Total 12 2 3 3 8" xfId="19421"/>
    <cellStyle name="Total 12 2 3 3 8 2" xfId="41471"/>
    <cellStyle name="Total 12 2 3 3 9" xfId="31896"/>
    <cellStyle name="Total 12 2 3 4" xfId="12602"/>
    <cellStyle name="Total 12 2 3 4 2" xfId="24415"/>
    <cellStyle name="Total 12 2 3 4 2 2" xfId="44242"/>
    <cellStyle name="Total 12 2 3 4 3" xfId="34653"/>
    <cellStyle name="Total 12 2 3 5" xfId="10595"/>
    <cellStyle name="Total 12 2 3 5 2" xfId="22466"/>
    <cellStyle name="Total 12 2 3 5 2 2" xfId="42297"/>
    <cellStyle name="Total 12 2 3 5 3" xfId="32650"/>
    <cellStyle name="Total 12 2 3 6" xfId="11873"/>
    <cellStyle name="Total 12 2 3 6 2" xfId="23711"/>
    <cellStyle name="Total 12 2 3 6 2 2" xfId="43539"/>
    <cellStyle name="Total 12 2 3 6 3" xfId="33925"/>
    <cellStyle name="Total 12 2 3 7" xfId="11231"/>
    <cellStyle name="Total 12 2 3 7 2" xfId="23099"/>
    <cellStyle name="Total 12 2 3 7 2 2" xfId="42929"/>
    <cellStyle name="Total 12 2 3 7 3" xfId="33285"/>
    <cellStyle name="Total 12 2 3 8" xfId="12125"/>
    <cellStyle name="Total 12 2 3 8 2" xfId="23950"/>
    <cellStyle name="Total 12 2 3 8 2 2" xfId="43777"/>
    <cellStyle name="Total 12 2 3 8 3" xfId="34176"/>
    <cellStyle name="Total 12 2 3 9" xfId="11018"/>
    <cellStyle name="Total 12 2 3 9 2" xfId="22887"/>
    <cellStyle name="Total 12 2 3 9 2 2" xfId="42718"/>
    <cellStyle name="Total 12 2 3 9 3" xfId="33073"/>
    <cellStyle name="Total 12 2 4" xfId="8172"/>
    <cellStyle name="Total 12 2 4 2" xfId="13142"/>
    <cellStyle name="Total 12 2 4 2 2" xfId="24935"/>
    <cellStyle name="Total 12 2 4 2 2 2" xfId="44761"/>
    <cellStyle name="Total 12 2 4 2 3" xfId="35192"/>
    <cellStyle name="Total 12 2 4 3" xfId="10167"/>
    <cellStyle name="Total 12 2 4 3 2" xfId="22041"/>
    <cellStyle name="Total 12 2 4 3 2 2" xfId="41873"/>
    <cellStyle name="Total 12 2 4 3 3" xfId="32223"/>
    <cellStyle name="Total 12 2 4 4" xfId="13348"/>
    <cellStyle name="Total 12 2 4 4 2" xfId="25134"/>
    <cellStyle name="Total 12 2 4 4 2 2" xfId="44960"/>
    <cellStyle name="Total 12 2 4 4 3" xfId="35398"/>
    <cellStyle name="Total 12 2 4 5" xfId="10008"/>
    <cellStyle name="Total 12 2 4 5 2" xfId="21883"/>
    <cellStyle name="Total 12 2 4 5 2 2" xfId="41715"/>
    <cellStyle name="Total 12 2 4 5 3" xfId="32064"/>
    <cellStyle name="Total 12 2 4 6" xfId="12910"/>
    <cellStyle name="Total 12 2 4 6 2" xfId="24707"/>
    <cellStyle name="Total 12 2 4 6 2 2" xfId="44534"/>
    <cellStyle name="Total 12 2 4 6 3" xfId="34961"/>
    <cellStyle name="Total 12 2 4 7" xfId="13511"/>
    <cellStyle name="Total 12 2 4 7 2" xfId="25293"/>
    <cellStyle name="Total 12 2 4 7 2 2" xfId="45119"/>
    <cellStyle name="Total 12 2 4 7 3" xfId="35561"/>
    <cellStyle name="Total 12 2 4 8" xfId="14525"/>
    <cellStyle name="Total 12 2 4 8 2" xfId="36575"/>
    <cellStyle name="Total 12 2 4 9" xfId="31228"/>
    <cellStyle name="Total 12 2 5" xfId="9604"/>
    <cellStyle name="Total 12 2 5 2" xfId="14009"/>
    <cellStyle name="Total 12 2 5 2 2" xfId="25781"/>
    <cellStyle name="Total 12 2 5 2 2 2" xfId="45607"/>
    <cellStyle name="Total 12 2 5 2 3" xfId="36059"/>
    <cellStyle name="Total 12 2 5 3" xfId="14969"/>
    <cellStyle name="Total 12 2 5 3 2" xfId="26739"/>
    <cellStyle name="Total 12 2 5 3 2 2" xfId="46565"/>
    <cellStyle name="Total 12 2 5 3 3" xfId="37019"/>
    <cellStyle name="Total 12 2 5 4" xfId="15921"/>
    <cellStyle name="Total 12 2 5 4 2" xfId="27667"/>
    <cellStyle name="Total 12 2 5 4 2 2" xfId="47493"/>
    <cellStyle name="Total 12 2 5 4 3" xfId="37971"/>
    <cellStyle name="Total 12 2 5 5" xfId="16795"/>
    <cellStyle name="Total 12 2 5 5 2" xfId="28541"/>
    <cellStyle name="Total 12 2 5 5 2 2" xfId="48367"/>
    <cellStyle name="Total 12 2 5 5 3" xfId="38845"/>
    <cellStyle name="Total 12 2 5 6" xfId="17660"/>
    <cellStyle name="Total 12 2 5 6 2" xfId="29380"/>
    <cellStyle name="Total 12 2 5 6 2 2" xfId="49206"/>
    <cellStyle name="Total 12 2 5 6 3" xfId="39710"/>
    <cellStyle name="Total 12 2 5 7" xfId="18436"/>
    <cellStyle name="Total 12 2 5 7 2" xfId="30156"/>
    <cellStyle name="Total 12 2 5 7 2 2" xfId="49982"/>
    <cellStyle name="Total 12 2 5 7 3" xfId="40486"/>
    <cellStyle name="Total 12 2 5 8" xfId="19193"/>
    <cellStyle name="Total 12 2 5 8 2" xfId="41243"/>
    <cellStyle name="Total 12 2 5 9" xfId="31668"/>
    <cellStyle name="Total 12 2 6" xfId="12068"/>
    <cellStyle name="Total 12 2 6 2" xfId="23894"/>
    <cellStyle name="Total 12 2 6 2 2" xfId="43722"/>
    <cellStyle name="Total 12 2 6 3" xfId="34120"/>
    <cellStyle name="Total 12 2 7" xfId="11067"/>
    <cellStyle name="Total 12 2 7 2" xfId="22935"/>
    <cellStyle name="Total 12 2 7 2 2" xfId="42765"/>
    <cellStyle name="Total 12 2 7 3" xfId="33121"/>
    <cellStyle name="Total 12 2 8" xfId="11679"/>
    <cellStyle name="Total 12 2 8 2" xfId="23532"/>
    <cellStyle name="Total 12 2 8 2 2" xfId="43361"/>
    <cellStyle name="Total 12 2 8 3" xfId="33732"/>
    <cellStyle name="Total 12 2 9" xfId="11378"/>
    <cellStyle name="Total 12 2 9 2" xfId="23242"/>
    <cellStyle name="Total 12 2 9 2 2" xfId="43071"/>
    <cellStyle name="Total 12 2 9 3" xfId="33431"/>
    <cellStyle name="Total 12 3" xfId="7060"/>
    <cellStyle name="Total 12 3 10" xfId="14921"/>
    <cellStyle name="Total 12 3 10 2" xfId="26691"/>
    <cellStyle name="Total 12 3 10 2 2" xfId="46517"/>
    <cellStyle name="Total 12 3 10 3" xfId="36971"/>
    <cellStyle name="Total 12 3 11" xfId="15873"/>
    <cellStyle name="Total 12 3 11 2" xfId="27619"/>
    <cellStyle name="Total 12 3 11 2 2" xfId="47445"/>
    <cellStyle name="Total 12 3 11 3" xfId="37923"/>
    <cellStyle name="Total 12 3 12" xfId="30812"/>
    <cellStyle name="Total 12 3 2" xfId="7865"/>
    <cellStyle name="Total 12 3 2 10" xfId="10491"/>
    <cellStyle name="Total 12 3 2 10 2" xfId="22365"/>
    <cellStyle name="Total 12 3 2 10 2 2" xfId="42196"/>
    <cellStyle name="Total 12 3 2 10 3" xfId="32546"/>
    <cellStyle name="Total 12 3 2 11" xfId="31061"/>
    <cellStyle name="Total 12 3 2 2" xfId="9508"/>
    <cellStyle name="Total 12 3 2 2 2" xfId="13930"/>
    <cellStyle name="Total 12 3 2 2 2 2" xfId="25703"/>
    <cellStyle name="Total 12 3 2 2 2 2 2" xfId="45529"/>
    <cellStyle name="Total 12 3 2 2 2 3" xfId="35980"/>
    <cellStyle name="Total 12 3 2 2 3" xfId="14892"/>
    <cellStyle name="Total 12 3 2 2 3 2" xfId="26662"/>
    <cellStyle name="Total 12 3 2 2 3 2 2" xfId="46488"/>
    <cellStyle name="Total 12 3 2 2 3 3" xfId="36942"/>
    <cellStyle name="Total 12 3 2 2 4" xfId="15844"/>
    <cellStyle name="Total 12 3 2 2 4 2" xfId="27590"/>
    <cellStyle name="Total 12 3 2 2 4 2 2" xfId="47416"/>
    <cellStyle name="Total 12 3 2 2 4 3" xfId="37894"/>
    <cellStyle name="Total 12 3 2 2 5" xfId="16722"/>
    <cellStyle name="Total 12 3 2 2 5 2" xfId="28468"/>
    <cellStyle name="Total 12 3 2 2 5 2 2" xfId="48294"/>
    <cellStyle name="Total 12 3 2 2 5 3" xfId="38772"/>
    <cellStyle name="Total 12 3 2 2 6" xfId="17587"/>
    <cellStyle name="Total 12 3 2 2 6 2" xfId="29307"/>
    <cellStyle name="Total 12 3 2 2 6 2 2" xfId="49133"/>
    <cellStyle name="Total 12 3 2 2 6 3" xfId="39637"/>
    <cellStyle name="Total 12 3 2 2 7" xfId="18363"/>
    <cellStyle name="Total 12 3 2 2 7 2" xfId="30083"/>
    <cellStyle name="Total 12 3 2 2 7 2 2" xfId="49909"/>
    <cellStyle name="Total 12 3 2 2 7 3" xfId="40413"/>
    <cellStyle name="Total 12 3 2 2 8" xfId="19120"/>
    <cellStyle name="Total 12 3 2 2 8 2" xfId="41170"/>
    <cellStyle name="Total 12 3 2 2 9" xfId="31595"/>
    <cellStyle name="Total 12 3 2 3" xfId="9946"/>
    <cellStyle name="Total 12 3 2 3 2" xfId="14351"/>
    <cellStyle name="Total 12 3 2 3 2 2" xfId="26123"/>
    <cellStyle name="Total 12 3 2 3 2 2 2" xfId="45949"/>
    <cellStyle name="Total 12 3 2 3 2 3" xfId="36401"/>
    <cellStyle name="Total 12 3 2 3 3" xfId="15311"/>
    <cellStyle name="Total 12 3 2 3 3 2" xfId="27081"/>
    <cellStyle name="Total 12 3 2 3 3 2 2" xfId="46907"/>
    <cellStyle name="Total 12 3 2 3 3 3" xfId="37361"/>
    <cellStyle name="Total 12 3 2 3 4" xfId="16263"/>
    <cellStyle name="Total 12 3 2 3 4 2" xfId="28009"/>
    <cellStyle name="Total 12 3 2 3 4 2 2" xfId="47835"/>
    <cellStyle name="Total 12 3 2 3 4 3" xfId="38313"/>
    <cellStyle name="Total 12 3 2 3 5" xfId="17137"/>
    <cellStyle name="Total 12 3 2 3 5 2" xfId="28883"/>
    <cellStyle name="Total 12 3 2 3 5 2 2" xfId="48709"/>
    <cellStyle name="Total 12 3 2 3 5 3" xfId="39187"/>
    <cellStyle name="Total 12 3 2 3 6" xfId="18002"/>
    <cellStyle name="Total 12 3 2 3 6 2" xfId="29722"/>
    <cellStyle name="Total 12 3 2 3 6 2 2" xfId="49548"/>
    <cellStyle name="Total 12 3 2 3 6 3" xfId="40052"/>
    <cellStyle name="Total 12 3 2 3 7" xfId="18778"/>
    <cellStyle name="Total 12 3 2 3 7 2" xfId="30498"/>
    <cellStyle name="Total 12 3 2 3 7 2 2" xfId="50324"/>
    <cellStyle name="Total 12 3 2 3 7 3" xfId="40828"/>
    <cellStyle name="Total 12 3 2 3 8" xfId="19535"/>
    <cellStyle name="Total 12 3 2 3 8 2" xfId="41585"/>
    <cellStyle name="Total 12 3 2 3 9" xfId="32010"/>
    <cellStyle name="Total 12 3 2 4" xfId="12916"/>
    <cellStyle name="Total 12 3 2 4 2" xfId="24713"/>
    <cellStyle name="Total 12 3 2 4 2 2" xfId="44540"/>
    <cellStyle name="Total 12 3 2 4 3" xfId="34967"/>
    <cellStyle name="Total 12 3 2 5" xfId="12950"/>
    <cellStyle name="Total 12 3 2 5 2" xfId="24746"/>
    <cellStyle name="Total 12 3 2 5 2 2" xfId="44573"/>
    <cellStyle name="Total 12 3 2 5 3" xfId="35001"/>
    <cellStyle name="Total 12 3 2 6" xfId="10338"/>
    <cellStyle name="Total 12 3 2 6 2" xfId="22212"/>
    <cellStyle name="Total 12 3 2 6 2 2" xfId="42043"/>
    <cellStyle name="Total 12 3 2 6 3" xfId="32393"/>
    <cellStyle name="Total 12 3 2 7" xfId="11939"/>
    <cellStyle name="Total 12 3 2 7 2" xfId="23767"/>
    <cellStyle name="Total 12 3 2 7 2 2" xfId="43595"/>
    <cellStyle name="Total 12 3 2 7 3" xfId="33991"/>
    <cellStyle name="Total 12 3 2 8" xfId="11183"/>
    <cellStyle name="Total 12 3 2 8 2" xfId="23051"/>
    <cellStyle name="Total 12 3 2 8 2 2" xfId="42881"/>
    <cellStyle name="Total 12 3 2 8 3" xfId="33237"/>
    <cellStyle name="Total 12 3 2 9" xfId="12726"/>
    <cellStyle name="Total 12 3 2 9 2" xfId="24535"/>
    <cellStyle name="Total 12 3 2 9 2 2" xfId="44362"/>
    <cellStyle name="Total 12 3 2 9 3" xfId="34777"/>
    <cellStyle name="Total 12 3 3" xfId="8705"/>
    <cellStyle name="Total 12 3 3 2" xfId="13447"/>
    <cellStyle name="Total 12 3 3 2 2" xfId="25232"/>
    <cellStyle name="Total 12 3 3 2 2 2" xfId="45058"/>
    <cellStyle name="Total 12 3 3 2 3" xfId="35497"/>
    <cellStyle name="Total 12 3 3 3" xfId="14467"/>
    <cellStyle name="Total 12 3 3 3 2" xfId="26239"/>
    <cellStyle name="Total 12 3 3 3 2 2" xfId="46065"/>
    <cellStyle name="Total 12 3 3 3 3" xfId="36517"/>
    <cellStyle name="Total 12 3 3 4" xfId="15427"/>
    <cellStyle name="Total 12 3 3 4 2" xfId="27195"/>
    <cellStyle name="Total 12 3 3 4 2 2" xfId="47021"/>
    <cellStyle name="Total 12 3 3 4 3" xfId="37477"/>
    <cellStyle name="Total 12 3 3 5" xfId="16376"/>
    <cellStyle name="Total 12 3 3 5 2" xfId="28122"/>
    <cellStyle name="Total 12 3 3 5 2 2" xfId="47948"/>
    <cellStyle name="Total 12 3 3 5 3" xfId="38426"/>
    <cellStyle name="Total 12 3 3 6" xfId="17249"/>
    <cellStyle name="Total 12 3 3 6 2" xfId="28995"/>
    <cellStyle name="Total 12 3 3 6 2 2" xfId="48821"/>
    <cellStyle name="Total 12 3 3 6 3" xfId="39299"/>
    <cellStyle name="Total 12 3 3 7" xfId="18114"/>
    <cellStyle name="Total 12 3 3 7 2" xfId="29834"/>
    <cellStyle name="Total 12 3 3 7 2 2" xfId="49660"/>
    <cellStyle name="Total 12 3 3 7 3" xfId="40164"/>
    <cellStyle name="Total 12 3 3 8" xfId="18890"/>
    <cellStyle name="Total 12 3 3 8 2" xfId="40940"/>
    <cellStyle name="Total 12 3 3 9" xfId="31346"/>
    <cellStyle name="Total 12 3 4" xfId="9716"/>
    <cellStyle name="Total 12 3 4 2" xfId="14121"/>
    <cellStyle name="Total 12 3 4 2 2" xfId="25893"/>
    <cellStyle name="Total 12 3 4 2 2 2" xfId="45719"/>
    <cellStyle name="Total 12 3 4 2 3" xfId="36171"/>
    <cellStyle name="Total 12 3 4 3" xfId="15081"/>
    <cellStyle name="Total 12 3 4 3 2" xfId="26851"/>
    <cellStyle name="Total 12 3 4 3 2 2" xfId="46677"/>
    <cellStyle name="Total 12 3 4 3 3" xfId="37131"/>
    <cellStyle name="Total 12 3 4 4" xfId="16033"/>
    <cellStyle name="Total 12 3 4 4 2" xfId="27779"/>
    <cellStyle name="Total 12 3 4 4 2 2" xfId="47605"/>
    <cellStyle name="Total 12 3 4 4 3" xfId="38083"/>
    <cellStyle name="Total 12 3 4 5" xfId="16907"/>
    <cellStyle name="Total 12 3 4 5 2" xfId="28653"/>
    <cellStyle name="Total 12 3 4 5 2 2" xfId="48479"/>
    <cellStyle name="Total 12 3 4 5 3" xfId="38957"/>
    <cellStyle name="Total 12 3 4 6" xfId="17772"/>
    <cellStyle name="Total 12 3 4 6 2" xfId="29492"/>
    <cellStyle name="Total 12 3 4 6 2 2" xfId="49318"/>
    <cellStyle name="Total 12 3 4 6 3" xfId="39822"/>
    <cellStyle name="Total 12 3 4 7" xfId="18548"/>
    <cellStyle name="Total 12 3 4 7 2" xfId="30268"/>
    <cellStyle name="Total 12 3 4 7 2 2" xfId="50094"/>
    <cellStyle name="Total 12 3 4 7 3" xfId="40598"/>
    <cellStyle name="Total 12 3 4 8" xfId="19305"/>
    <cellStyle name="Total 12 3 4 8 2" xfId="41355"/>
    <cellStyle name="Total 12 3 4 9" xfId="31780"/>
    <cellStyle name="Total 12 3 5" xfId="12418"/>
    <cellStyle name="Total 12 3 5 2" xfId="24234"/>
    <cellStyle name="Total 12 3 5 2 2" xfId="44061"/>
    <cellStyle name="Total 12 3 5 3" xfId="34469"/>
    <cellStyle name="Total 12 3 6" xfId="10765"/>
    <cellStyle name="Total 12 3 6 2" xfId="22636"/>
    <cellStyle name="Total 12 3 6 2 2" xfId="42467"/>
    <cellStyle name="Total 12 3 6 3" xfId="32820"/>
    <cellStyle name="Total 12 3 7" xfId="13278"/>
    <cellStyle name="Total 12 3 7 2" xfId="25066"/>
    <cellStyle name="Total 12 3 7 2 2" xfId="44892"/>
    <cellStyle name="Total 12 3 7 3" xfId="35328"/>
    <cellStyle name="Total 12 3 8" xfId="10066"/>
    <cellStyle name="Total 12 3 8 2" xfId="21941"/>
    <cellStyle name="Total 12 3 8 2 2" xfId="41773"/>
    <cellStyle name="Total 12 3 8 3" xfId="32122"/>
    <cellStyle name="Total 12 3 9" xfId="13959"/>
    <cellStyle name="Total 12 3 9 2" xfId="25732"/>
    <cellStyle name="Total 12 3 9 2 2" xfId="45558"/>
    <cellStyle name="Total 12 3 9 3" xfId="36009"/>
    <cellStyle name="Total 12 4" xfId="7327"/>
    <cellStyle name="Total 12 4 10" xfId="12947"/>
    <cellStyle name="Total 12 4 10 2" xfId="24744"/>
    <cellStyle name="Total 12 4 10 2 2" xfId="44571"/>
    <cellStyle name="Total 12 4 10 3" xfId="34998"/>
    <cellStyle name="Total 12 4 11" xfId="30940"/>
    <cellStyle name="Total 12 4 2" xfId="8970"/>
    <cellStyle name="Total 12 4 2 2" xfId="13630"/>
    <cellStyle name="Total 12 4 2 2 2" xfId="25412"/>
    <cellStyle name="Total 12 4 2 2 2 2" xfId="45238"/>
    <cellStyle name="Total 12 4 2 2 3" xfId="35680"/>
    <cellStyle name="Total 12 4 2 3" xfId="14636"/>
    <cellStyle name="Total 12 4 2 3 2" xfId="26407"/>
    <cellStyle name="Total 12 4 2 3 2 2" xfId="46233"/>
    <cellStyle name="Total 12 4 2 3 3" xfId="36686"/>
    <cellStyle name="Total 12 4 2 4" xfId="15594"/>
    <cellStyle name="Total 12 4 2 4 2" xfId="27354"/>
    <cellStyle name="Total 12 4 2 4 2 2" xfId="47180"/>
    <cellStyle name="Total 12 4 2 4 3" xfId="37644"/>
    <cellStyle name="Total 12 4 2 5" xfId="16520"/>
    <cellStyle name="Total 12 4 2 5 2" xfId="28266"/>
    <cellStyle name="Total 12 4 2 5 2 2" xfId="48092"/>
    <cellStyle name="Total 12 4 2 5 3" xfId="38570"/>
    <cellStyle name="Total 12 4 2 6" xfId="17391"/>
    <cellStyle name="Total 12 4 2 6 2" xfId="29134"/>
    <cellStyle name="Total 12 4 2 6 2 2" xfId="48960"/>
    <cellStyle name="Total 12 4 2 6 3" xfId="39441"/>
    <cellStyle name="Total 12 4 2 7" xfId="18238"/>
    <cellStyle name="Total 12 4 2 7 2" xfId="29958"/>
    <cellStyle name="Total 12 4 2 7 2 2" xfId="49784"/>
    <cellStyle name="Total 12 4 2 7 3" xfId="40288"/>
    <cellStyle name="Total 12 4 2 8" xfId="19005"/>
    <cellStyle name="Total 12 4 2 8 2" xfId="41055"/>
    <cellStyle name="Total 12 4 2 9" xfId="31474"/>
    <cellStyle name="Total 12 4 3" xfId="9831"/>
    <cellStyle name="Total 12 4 3 2" xfId="14236"/>
    <cellStyle name="Total 12 4 3 2 2" xfId="26008"/>
    <cellStyle name="Total 12 4 3 2 2 2" xfId="45834"/>
    <cellStyle name="Total 12 4 3 2 3" xfId="36286"/>
    <cellStyle name="Total 12 4 3 3" xfId="15196"/>
    <cellStyle name="Total 12 4 3 3 2" xfId="26966"/>
    <cellStyle name="Total 12 4 3 3 2 2" xfId="46792"/>
    <cellStyle name="Total 12 4 3 3 3" xfId="37246"/>
    <cellStyle name="Total 12 4 3 4" xfId="16148"/>
    <cellStyle name="Total 12 4 3 4 2" xfId="27894"/>
    <cellStyle name="Total 12 4 3 4 2 2" xfId="47720"/>
    <cellStyle name="Total 12 4 3 4 3" xfId="38198"/>
    <cellStyle name="Total 12 4 3 5" xfId="17022"/>
    <cellStyle name="Total 12 4 3 5 2" xfId="28768"/>
    <cellStyle name="Total 12 4 3 5 2 2" xfId="48594"/>
    <cellStyle name="Total 12 4 3 5 3" xfId="39072"/>
    <cellStyle name="Total 12 4 3 6" xfId="17887"/>
    <cellStyle name="Total 12 4 3 6 2" xfId="29607"/>
    <cellStyle name="Total 12 4 3 6 2 2" xfId="49433"/>
    <cellStyle name="Total 12 4 3 6 3" xfId="39937"/>
    <cellStyle name="Total 12 4 3 7" xfId="18663"/>
    <cellStyle name="Total 12 4 3 7 2" xfId="30383"/>
    <cellStyle name="Total 12 4 3 7 2 2" xfId="50209"/>
    <cellStyle name="Total 12 4 3 7 3" xfId="40713"/>
    <cellStyle name="Total 12 4 3 8" xfId="19420"/>
    <cellStyle name="Total 12 4 3 8 2" xfId="41470"/>
    <cellStyle name="Total 12 4 3 9" xfId="31895"/>
    <cellStyle name="Total 12 4 4" xfId="12601"/>
    <cellStyle name="Total 12 4 4 2" xfId="24414"/>
    <cellStyle name="Total 12 4 4 2 2" xfId="44241"/>
    <cellStyle name="Total 12 4 4 3" xfId="34652"/>
    <cellStyle name="Total 12 4 5" xfId="10596"/>
    <cellStyle name="Total 12 4 5 2" xfId="22467"/>
    <cellStyle name="Total 12 4 5 2 2" xfId="42298"/>
    <cellStyle name="Total 12 4 5 3" xfId="32651"/>
    <cellStyle name="Total 12 4 6" xfId="11872"/>
    <cellStyle name="Total 12 4 6 2" xfId="23710"/>
    <cellStyle name="Total 12 4 6 2 2" xfId="43538"/>
    <cellStyle name="Total 12 4 6 3" xfId="33924"/>
    <cellStyle name="Total 12 4 7" xfId="11232"/>
    <cellStyle name="Total 12 4 7 2" xfId="23100"/>
    <cellStyle name="Total 12 4 7 2 2" xfId="42930"/>
    <cellStyle name="Total 12 4 7 3" xfId="33286"/>
    <cellStyle name="Total 12 4 8" xfId="13252"/>
    <cellStyle name="Total 12 4 8 2" xfId="25041"/>
    <cellStyle name="Total 12 4 8 2 2" xfId="44867"/>
    <cellStyle name="Total 12 4 8 3" xfId="35302"/>
    <cellStyle name="Total 12 4 9" xfId="10084"/>
    <cellStyle name="Total 12 4 9 2" xfId="21959"/>
    <cellStyle name="Total 12 4 9 2 2" xfId="41791"/>
    <cellStyle name="Total 12 4 9 3" xfId="32140"/>
    <cellStyle name="Total 12 5" xfId="8171"/>
    <cellStyle name="Total 12 5 2" xfId="13141"/>
    <cellStyle name="Total 12 5 2 2" xfId="24934"/>
    <cellStyle name="Total 12 5 2 2 2" xfId="44760"/>
    <cellStyle name="Total 12 5 2 3" xfId="35191"/>
    <cellStyle name="Total 12 5 3" xfId="10168"/>
    <cellStyle name="Total 12 5 3 2" xfId="22042"/>
    <cellStyle name="Total 12 5 3 2 2" xfId="41874"/>
    <cellStyle name="Total 12 5 3 3" xfId="32224"/>
    <cellStyle name="Total 12 5 4" xfId="13873"/>
    <cellStyle name="Total 12 5 4 2" xfId="25647"/>
    <cellStyle name="Total 12 5 4 2 2" xfId="45473"/>
    <cellStyle name="Total 12 5 4 3" xfId="35923"/>
    <cellStyle name="Total 12 5 5" xfId="14837"/>
    <cellStyle name="Total 12 5 5 2" xfId="26607"/>
    <cellStyle name="Total 12 5 5 2 2" xfId="46433"/>
    <cellStyle name="Total 12 5 5 3" xfId="36887"/>
    <cellStyle name="Total 12 5 6" xfId="15789"/>
    <cellStyle name="Total 12 5 6 2" xfId="27539"/>
    <cellStyle name="Total 12 5 6 2 2" xfId="47365"/>
    <cellStyle name="Total 12 5 6 3" xfId="37839"/>
    <cellStyle name="Total 12 5 7" xfId="16671"/>
    <cellStyle name="Total 12 5 7 2" xfId="28417"/>
    <cellStyle name="Total 12 5 7 2 2" xfId="48243"/>
    <cellStyle name="Total 12 5 7 3" xfId="38721"/>
    <cellStyle name="Total 12 5 8" xfId="17539"/>
    <cellStyle name="Total 12 5 8 2" xfId="39589"/>
    <cellStyle name="Total 12 5 9" xfId="31227"/>
    <cellStyle name="Total 12 6" xfId="9603"/>
    <cellStyle name="Total 12 6 2" xfId="14008"/>
    <cellStyle name="Total 12 6 2 2" xfId="25780"/>
    <cellStyle name="Total 12 6 2 2 2" xfId="45606"/>
    <cellStyle name="Total 12 6 2 3" xfId="36058"/>
    <cellStyle name="Total 12 6 3" xfId="14968"/>
    <cellStyle name="Total 12 6 3 2" xfId="26738"/>
    <cellStyle name="Total 12 6 3 2 2" xfId="46564"/>
    <cellStyle name="Total 12 6 3 3" xfId="37018"/>
    <cellStyle name="Total 12 6 4" xfId="15920"/>
    <cellStyle name="Total 12 6 4 2" xfId="27666"/>
    <cellStyle name="Total 12 6 4 2 2" xfId="47492"/>
    <cellStyle name="Total 12 6 4 3" xfId="37970"/>
    <cellStyle name="Total 12 6 5" xfId="16794"/>
    <cellStyle name="Total 12 6 5 2" xfId="28540"/>
    <cellStyle name="Total 12 6 5 2 2" xfId="48366"/>
    <cellStyle name="Total 12 6 5 3" xfId="38844"/>
    <cellStyle name="Total 12 6 6" xfId="17659"/>
    <cellStyle name="Total 12 6 6 2" xfId="29379"/>
    <cellStyle name="Total 12 6 6 2 2" xfId="49205"/>
    <cellStyle name="Total 12 6 6 3" xfId="39709"/>
    <cellStyle name="Total 12 6 7" xfId="18435"/>
    <cellStyle name="Total 12 6 7 2" xfId="30155"/>
    <cellStyle name="Total 12 6 7 2 2" xfId="49981"/>
    <cellStyle name="Total 12 6 7 3" xfId="40485"/>
    <cellStyle name="Total 12 6 8" xfId="19192"/>
    <cellStyle name="Total 12 6 8 2" xfId="41242"/>
    <cellStyle name="Total 12 6 9" xfId="31667"/>
    <cellStyle name="Total 12 7" xfId="12067"/>
    <cellStyle name="Total 12 7 2" xfId="23893"/>
    <cellStyle name="Total 12 7 2 2" xfId="43721"/>
    <cellStyle name="Total 12 7 3" xfId="34119"/>
    <cellStyle name="Total 12 8" xfId="11068"/>
    <cellStyle name="Total 12 8 2" xfId="22936"/>
    <cellStyle name="Total 12 8 2 2" xfId="42766"/>
    <cellStyle name="Total 12 8 3" xfId="33122"/>
    <cellStyle name="Total 12 9" xfId="11678"/>
    <cellStyle name="Total 12 9 2" xfId="23531"/>
    <cellStyle name="Total 12 9 2 2" xfId="43360"/>
    <cellStyle name="Total 12 9 3" xfId="33731"/>
    <cellStyle name="Total 13" xfId="6435"/>
    <cellStyle name="Total 13 10" xfId="11377"/>
    <cellStyle name="Total 13 10 2" xfId="23241"/>
    <cellStyle name="Total 13 10 2 2" xfId="43070"/>
    <cellStyle name="Total 13 10 3" xfId="33430"/>
    <cellStyle name="Total 13 11" xfId="12692"/>
    <cellStyle name="Total 13 11 2" xfId="24505"/>
    <cellStyle name="Total 13 11 2 2" xfId="44332"/>
    <cellStyle name="Total 13 11 3" xfId="34743"/>
    <cellStyle name="Total 13 12" xfId="10509"/>
    <cellStyle name="Total 13 12 2" xfId="22380"/>
    <cellStyle name="Total 13 12 2 2" xfId="42211"/>
    <cellStyle name="Total 13 12 3" xfId="32564"/>
    <cellStyle name="Total 13 13" xfId="13084"/>
    <cellStyle name="Total 13 13 2" xfId="24877"/>
    <cellStyle name="Total 13 13 2 2" xfId="44703"/>
    <cellStyle name="Total 13 13 3" xfId="35134"/>
    <cellStyle name="Total 13 14" xfId="30692"/>
    <cellStyle name="Total 13 2" xfId="6436"/>
    <cellStyle name="Total 13 2 10" xfId="13721"/>
    <cellStyle name="Total 13 2 10 2" xfId="25501"/>
    <cellStyle name="Total 13 2 10 2 2" xfId="45327"/>
    <cellStyle name="Total 13 2 10 3" xfId="35771"/>
    <cellStyle name="Total 13 2 11" xfId="14722"/>
    <cellStyle name="Total 13 2 11 2" xfId="26493"/>
    <cellStyle name="Total 13 2 11 2 2" xfId="46319"/>
    <cellStyle name="Total 13 2 11 3" xfId="36772"/>
    <cellStyle name="Total 13 2 12" xfId="15680"/>
    <cellStyle name="Total 13 2 12 2" xfId="27439"/>
    <cellStyle name="Total 13 2 12 2 2" xfId="47265"/>
    <cellStyle name="Total 13 2 12 3" xfId="37730"/>
    <cellStyle name="Total 13 2 13" xfId="30693"/>
    <cellStyle name="Total 13 2 2" xfId="7063"/>
    <cellStyle name="Total 13 2 2 10" xfId="16613"/>
    <cellStyle name="Total 13 2 2 10 2" xfId="28359"/>
    <cellStyle name="Total 13 2 2 10 2 2" xfId="48185"/>
    <cellStyle name="Total 13 2 2 10 3" xfId="38663"/>
    <cellStyle name="Total 13 2 2 11" xfId="17484"/>
    <cellStyle name="Total 13 2 2 11 2" xfId="29226"/>
    <cellStyle name="Total 13 2 2 11 2 2" xfId="49052"/>
    <cellStyle name="Total 13 2 2 11 3" xfId="39534"/>
    <cellStyle name="Total 13 2 2 12" xfId="30815"/>
    <cellStyle name="Total 13 2 2 2" xfId="7866"/>
    <cellStyle name="Total 13 2 2 2 10" xfId="18144"/>
    <cellStyle name="Total 13 2 2 2 10 2" xfId="29864"/>
    <cellStyle name="Total 13 2 2 2 10 2 2" xfId="49690"/>
    <cellStyle name="Total 13 2 2 2 10 3" xfId="40194"/>
    <cellStyle name="Total 13 2 2 2 11" xfId="31062"/>
    <cellStyle name="Total 13 2 2 2 2" xfId="9509"/>
    <cellStyle name="Total 13 2 2 2 2 2" xfId="13931"/>
    <cellStyle name="Total 13 2 2 2 2 2 2" xfId="25704"/>
    <cellStyle name="Total 13 2 2 2 2 2 2 2" xfId="45530"/>
    <cellStyle name="Total 13 2 2 2 2 2 3" xfId="35981"/>
    <cellStyle name="Total 13 2 2 2 2 3" xfId="14893"/>
    <cellStyle name="Total 13 2 2 2 2 3 2" xfId="26663"/>
    <cellStyle name="Total 13 2 2 2 2 3 2 2" xfId="46489"/>
    <cellStyle name="Total 13 2 2 2 2 3 3" xfId="36943"/>
    <cellStyle name="Total 13 2 2 2 2 4" xfId="15845"/>
    <cellStyle name="Total 13 2 2 2 2 4 2" xfId="27591"/>
    <cellStyle name="Total 13 2 2 2 2 4 2 2" xfId="47417"/>
    <cellStyle name="Total 13 2 2 2 2 4 3" xfId="37895"/>
    <cellStyle name="Total 13 2 2 2 2 5" xfId="16723"/>
    <cellStyle name="Total 13 2 2 2 2 5 2" xfId="28469"/>
    <cellStyle name="Total 13 2 2 2 2 5 2 2" xfId="48295"/>
    <cellStyle name="Total 13 2 2 2 2 5 3" xfId="38773"/>
    <cellStyle name="Total 13 2 2 2 2 6" xfId="17588"/>
    <cellStyle name="Total 13 2 2 2 2 6 2" xfId="29308"/>
    <cellStyle name="Total 13 2 2 2 2 6 2 2" xfId="49134"/>
    <cellStyle name="Total 13 2 2 2 2 6 3" xfId="39638"/>
    <cellStyle name="Total 13 2 2 2 2 7" xfId="18364"/>
    <cellStyle name="Total 13 2 2 2 2 7 2" xfId="30084"/>
    <cellStyle name="Total 13 2 2 2 2 7 2 2" xfId="49910"/>
    <cellStyle name="Total 13 2 2 2 2 7 3" xfId="40414"/>
    <cellStyle name="Total 13 2 2 2 2 8" xfId="19121"/>
    <cellStyle name="Total 13 2 2 2 2 8 2" xfId="41171"/>
    <cellStyle name="Total 13 2 2 2 2 9" xfId="31596"/>
    <cellStyle name="Total 13 2 2 2 3" xfId="9947"/>
    <cellStyle name="Total 13 2 2 2 3 2" xfId="14352"/>
    <cellStyle name="Total 13 2 2 2 3 2 2" xfId="26124"/>
    <cellStyle name="Total 13 2 2 2 3 2 2 2" xfId="45950"/>
    <cellStyle name="Total 13 2 2 2 3 2 3" xfId="36402"/>
    <cellStyle name="Total 13 2 2 2 3 3" xfId="15312"/>
    <cellStyle name="Total 13 2 2 2 3 3 2" xfId="27082"/>
    <cellStyle name="Total 13 2 2 2 3 3 2 2" xfId="46908"/>
    <cellStyle name="Total 13 2 2 2 3 3 3" xfId="37362"/>
    <cellStyle name="Total 13 2 2 2 3 4" xfId="16264"/>
    <cellStyle name="Total 13 2 2 2 3 4 2" xfId="28010"/>
    <cellStyle name="Total 13 2 2 2 3 4 2 2" xfId="47836"/>
    <cellStyle name="Total 13 2 2 2 3 4 3" xfId="38314"/>
    <cellStyle name="Total 13 2 2 2 3 5" xfId="17138"/>
    <cellStyle name="Total 13 2 2 2 3 5 2" xfId="28884"/>
    <cellStyle name="Total 13 2 2 2 3 5 2 2" xfId="48710"/>
    <cellStyle name="Total 13 2 2 2 3 5 3" xfId="39188"/>
    <cellStyle name="Total 13 2 2 2 3 6" xfId="18003"/>
    <cellStyle name="Total 13 2 2 2 3 6 2" xfId="29723"/>
    <cellStyle name="Total 13 2 2 2 3 6 2 2" xfId="49549"/>
    <cellStyle name="Total 13 2 2 2 3 6 3" xfId="40053"/>
    <cellStyle name="Total 13 2 2 2 3 7" xfId="18779"/>
    <cellStyle name="Total 13 2 2 2 3 7 2" xfId="30499"/>
    <cellStyle name="Total 13 2 2 2 3 7 2 2" xfId="50325"/>
    <cellStyle name="Total 13 2 2 2 3 7 3" xfId="40829"/>
    <cellStyle name="Total 13 2 2 2 3 8" xfId="19536"/>
    <cellStyle name="Total 13 2 2 2 3 8 2" xfId="41586"/>
    <cellStyle name="Total 13 2 2 2 3 9" xfId="32011"/>
    <cellStyle name="Total 13 2 2 2 4" xfId="12917"/>
    <cellStyle name="Total 13 2 2 2 4 2" xfId="24714"/>
    <cellStyle name="Total 13 2 2 2 4 2 2" xfId="44541"/>
    <cellStyle name="Total 13 2 2 2 4 3" xfId="34968"/>
    <cellStyle name="Total 13 2 2 2 5" xfId="13487"/>
    <cellStyle name="Total 13 2 2 2 5 2" xfId="25270"/>
    <cellStyle name="Total 13 2 2 2 5 2 2" xfId="45096"/>
    <cellStyle name="Total 13 2 2 2 5 3" xfId="35537"/>
    <cellStyle name="Total 13 2 2 2 6" xfId="14502"/>
    <cellStyle name="Total 13 2 2 2 6 2" xfId="26274"/>
    <cellStyle name="Total 13 2 2 2 6 2 2" xfId="46100"/>
    <cellStyle name="Total 13 2 2 2 6 3" xfId="36552"/>
    <cellStyle name="Total 13 2 2 2 7" xfId="15462"/>
    <cellStyle name="Total 13 2 2 2 7 2" xfId="27230"/>
    <cellStyle name="Total 13 2 2 2 7 2 2" xfId="47056"/>
    <cellStyle name="Total 13 2 2 2 7 3" xfId="37512"/>
    <cellStyle name="Total 13 2 2 2 8" xfId="16406"/>
    <cellStyle name="Total 13 2 2 2 8 2" xfId="28152"/>
    <cellStyle name="Total 13 2 2 2 8 2 2" xfId="47978"/>
    <cellStyle name="Total 13 2 2 2 8 3" xfId="38456"/>
    <cellStyle name="Total 13 2 2 2 9" xfId="17279"/>
    <cellStyle name="Total 13 2 2 2 9 2" xfId="29025"/>
    <cellStyle name="Total 13 2 2 2 9 2 2" xfId="48851"/>
    <cellStyle name="Total 13 2 2 2 9 3" xfId="39329"/>
    <cellStyle name="Total 13 2 2 3" xfId="8708"/>
    <cellStyle name="Total 13 2 2 3 2" xfId="13450"/>
    <cellStyle name="Total 13 2 2 3 2 2" xfId="25235"/>
    <cellStyle name="Total 13 2 2 3 2 2 2" xfId="45061"/>
    <cellStyle name="Total 13 2 2 3 2 3" xfId="35500"/>
    <cellStyle name="Total 13 2 2 3 3" xfId="14470"/>
    <cellStyle name="Total 13 2 2 3 3 2" xfId="26242"/>
    <cellStyle name="Total 13 2 2 3 3 2 2" xfId="46068"/>
    <cellStyle name="Total 13 2 2 3 3 3" xfId="36520"/>
    <cellStyle name="Total 13 2 2 3 4" xfId="15430"/>
    <cellStyle name="Total 13 2 2 3 4 2" xfId="27198"/>
    <cellStyle name="Total 13 2 2 3 4 2 2" xfId="47024"/>
    <cellStyle name="Total 13 2 2 3 4 3" xfId="37480"/>
    <cellStyle name="Total 13 2 2 3 5" xfId="16379"/>
    <cellStyle name="Total 13 2 2 3 5 2" xfId="28125"/>
    <cellStyle name="Total 13 2 2 3 5 2 2" xfId="47951"/>
    <cellStyle name="Total 13 2 2 3 5 3" xfId="38429"/>
    <cellStyle name="Total 13 2 2 3 6" xfId="17252"/>
    <cellStyle name="Total 13 2 2 3 6 2" xfId="28998"/>
    <cellStyle name="Total 13 2 2 3 6 2 2" xfId="48824"/>
    <cellStyle name="Total 13 2 2 3 6 3" xfId="39302"/>
    <cellStyle name="Total 13 2 2 3 7" xfId="18117"/>
    <cellStyle name="Total 13 2 2 3 7 2" xfId="29837"/>
    <cellStyle name="Total 13 2 2 3 7 2 2" xfId="49663"/>
    <cellStyle name="Total 13 2 2 3 7 3" xfId="40167"/>
    <cellStyle name="Total 13 2 2 3 8" xfId="18893"/>
    <cellStyle name="Total 13 2 2 3 8 2" xfId="40943"/>
    <cellStyle name="Total 13 2 2 3 9" xfId="31349"/>
    <cellStyle name="Total 13 2 2 4" xfId="9719"/>
    <cellStyle name="Total 13 2 2 4 2" xfId="14124"/>
    <cellStyle name="Total 13 2 2 4 2 2" xfId="25896"/>
    <cellStyle name="Total 13 2 2 4 2 2 2" xfId="45722"/>
    <cellStyle name="Total 13 2 2 4 2 3" xfId="36174"/>
    <cellStyle name="Total 13 2 2 4 3" xfId="15084"/>
    <cellStyle name="Total 13 2 2 4 3 2" xfId="26854"/>
    <cellStyle name="Total 13 2 2 4 3 2 2" xfId="46680"/>
    <cellStyle name="Total 13 2 2 4 3 3" xfId="37134"/>
    <cellStyle name="Total 13 2 2 4 4" xfId="16036"/>
    <cellStyle name="Total 13 2 2 4 4 2" xfId="27782"/>
    <cellStyle name="Total 13 2 2 4 4 2 2" xfId="47608"/>
    <cellStyle name="Total 13 2 2 4 4 3" xfId="38086"/>
    <cellStyle name="Total 13 2 2 4 5" xfId="16910"/>
    <cellStyle name="Total 13 2 2 4 5 2" xfId="28656"/>
    <cellStyle name="Total 13 2 2 4 5 2 2" xfId="48482"/>
    <cellStyle name="Total 13 2 2 4 5 3" xfId="38960"/>
    <cellStyle name="Total 13 2 2 4 6" xfId="17775"/>
    <cellStyle name="Total 13 2 2 4 6 2" xfId="29495"/>
    <cellStyle name="Total 13 2 2 4 6 2 2" xfId="49321"/>
    <cellStyle name="Total 13 2 2 4 6 3" xfId="39825"/>
    <cellStyle name="Total 13 2 2 4 7" xfId="18551"/>
    <cellStyle name="Total 13 2 2 4 7 2" xfId="30271"/>
    <cellStyle name="Total 13 2 2 4 7 2 2" xfId="50097"/>
    <cellStyle name="Total 13 2 2 4 7 3" xfId="40601"/>
    <cellStyle name="Total 13 2 2 4 8" xfId="19308"/>
    <cellStyle name="Total 13 2 2 4 8 2" xfId="41358"/>
    <cellStyle name="Total 13 2 2 4 9" xfId="31783"/>
    <cellStyle name="Total 13 2 2 5" xfId="12421"/>
    <cellStyle name="Total 13 2 2 5 2" xfId="24237"/>
    <cellStyle name="Total 13 2 2 5 2 2" xfId="44064"/>
    <cellStyle name="Total 13 2 2 5 3" xfId="34472"/>
    <cellStyle name="Total 13 2 2 6" xfId="10762"/>
    <cellStyle name="Total 13 2 2 6 2" xfId="22633"/>
    <cellStyle name="Total 13 2 2 6 2 2" xfId="42464"/>
    <cellStyle name="Total 13 2 2 6 3" xfId="32817"/>
    <cellStyle name="Total 13 2 2 7" xfId="13783"/>
    <cellStyle name="Total 13 2 2 7 2" xfId="25558"/>
    <cellStyle name="Total 13 2 2 7 2 2" xfId="45384"/>
    <cellStyle name="Total 13 2 2 7 3" xfId="35833"/>
    <cellStyle name="Total 13 2 2 8" xfId="14761"/>
    <cellStyle name="Total 13 2 2 8 2" xfId="26531"/>
    <cellStyle name="Total 13 2 2 8 2 2" xfId="46357"/>
    <cellStyle name="Total 13 2 2 8 3" xfId="36811"/>
    <cellStyle name="Total 13 2 2 9" xfId="15714"/>
    <cellStyle name="Total 13 2 2 9 2" xfId="27468"/>
    <cellStyle name="Total 13 2 2 9 2 2" xfId="47294"/>
    <cellStyle name="Total 13 2 2 9 3" xfId="37764"/>
    <cellStyle name="Total 13 2 3" xfId="7330"/>
    <cellStyle name="Total 13 2 3 10" xfId="15688"/>
    <cellStyle name="Total 13 2 3 10 2" xfId="27447"/>
    <cellStyle name="Total 13 2 3 10 2 2" xfId="47273"/>
    <cellStyle name="Total 13 2 3 10 3" xfId="37738"/>
    <cellStyle name="Total 13 2 3 11" xfId="30943"/>
    <cellStyle name="Total 13 2 3 2" xfId="8973"/>
    <cellStyle name="Total 13 2 3 2 2" xfId="13633"/>
    <cellStyle name="Total 13 2 3 2 2 2" xfId="25415"/>
    <cellStyle name="Total 13 2 3 2 2 2 2" xfId="45241"/>
    <cellStyle name="Total 13 2 3 2 2 3" xfId="35683"/>
    <cellStyle name="Total 13 2 3 2 3" xfId="14639"/>
    <cellStyle name="Total 13 2 3 2 3 2" xfId="26410"/>
    <cellStyle name="Total 13 2 3 2 3 2 2" xfId="46236"/>
    <cellStyle name="Total 13 2 3 2 3 3" xfId="36689"/>
    <cellStyle name="Total 13 2 3 2 4" xfId="15597"/>
    <cellStyle name="Total 13 2 3 2 4 2" xfId="27357"/>
    <cellStyle name="Total 13 2 3 2 4 2 2" xfId="47183"/>
    <cellStyle name="Total 13 2 3 2 4 3" xfId="37647"/>
    <cellStyle name="Total 13 2 3 2 5" xfId="16523"/>
    <cellStyle name="Total 13 2 3 2 5 2" xfId="28269"/>
    <cellStyle name="Total 13 2 3 2 5 2 2" xfId="48095"/>
    <cellStyle name="Total 13 2 3 2 5 3" xfId="38573"/>
    <cellStyle name="Total 13 2 3 2 6" xfId="17394"/>
    <cellStyle name="Total 13 2 3 2 6 2" xfId="29137"/>
    <cellStyle name="Total 13 2 3 2 6 2 2" xfId="48963"/>
    <cellStyle name="Total 13 2 3 2 6 3" xfId="39444"/>
    <cellStyle name="Total 13 2 3 2 7" xfId="18241"/>
    <cellStyle name="Total 13 2 3 2 7 2" xfId="29961"/>
    <cellStyle name="Total 13 2 3 2 7 2 2" xfId="49787"/>
    <cellStyle name="Total 13 2 3 2 7 3" xfId="40291"/>
    <cellStyle name="Total 13 2 3 2 8" xfId="19008"/>
    <cellStyle name="Total 13 2 3 2 8 2" xfId="41058"/>
    <cellStyle name="Total 13 2 3 2 9" xfId="31477"/>
    <cellStyle name="Total 13 2 3 3" xfId="9834"/>
    <cellStyle name="Total 13 2 3 3 2" xfId="14239"/>
    <cellStyle name="Total 13 2 3 3 2 2" xfId="26011"/>
    <cellStyle name="Total 13 2 3 3 2 2 2" xfId="45837"/>
    <cellStyle name="Total 13 2 3 3 2 3" xfId="36289"/>
    <cellStyle name="Total 13 2 3 3 3" xfId="15199"/>
    <cellStyle name="Total 13 2 3 3 3 2" xfId="26969"/>
    <cellStyle name="Total 13 2 3 3 3 2 2" xfId="46795"/>
    <cellStyle name="Total 13 2 3 3 3 3" xfId="37249"/>
    <cellStyle name="Total 13 2 3 3 4" xfId="16151"/>
    <cellStyle name="Total 13 2 3 3 4 2" xfId="27897"/>
    <cellStyle name="Total 13 2 3 3 4 2 2" xfId="47723"/>
    <cellStyle name="Total 13 2 3 3 4 3" xfId="38201"/>
    <cellStyle name="Total 13 2 3 3 5" xfId="17025"/>
    <cellStyle name="Total 13 2 3 3 5 2" xfId="28771"/>
    <cellStyle name="Total 13 2 3 3 5 2 2" xfId="48597"/>
    <cellStyle name="Total 13 2 3 3 5 3" xfId="39075"/>
    <cellStyle name="Total 13 2 3 3 6" xfId="17890"/>
    <cellStyle name="Total 13 2 3 3 6 2" xfId="29610"/>
    <cellStyle name="Total 13 2 3 3 6 2 2" xfId="49436"/>
    <cellStyle name="Total 13 2 3 3 6 3" xfId="39940"/>
    <cellStyle name="Total 13 2 3 3 7" xfId="18666"/>
    <cellStyle name="Total 13 2 3 3 7 2" xfId="30386"/>
    <cellStyle name="Total 13 2 3 3 7 2 2" xfId="50212"/>
    <cellStyle name="Total 13 2 3 3 7 3" xfId="40716"/>
    <cellStyle name="Total 13 2 3 3 8" xfId="19423"/>
    <cellStyle name="Total 13 2 3 3 8 2" xfId="41473"/>
    <cellStyle name="Total 13 2 3 3 9" xfId="31898"/>
    <cellStyle name="Total 13 2 3 4" xfId="12604"/>
    <cellStyle name="Total 13 2 3 4 2" xfId="24417"/>
    <cellStyle name="Total 13 2 3 4 2 2" xfId="44244"/>
    <cellStyle name="Total 13 2 3 4 3" xfId="34655"/>
    <cellStyle name="Total 13 2 3 5" xfId="10593"/>
    <cellStyle name="Total 13 2 3 5 2" xfId="22464"/>
    <cellStyle name="Total 13 2 3 5 2 2" xfId="42295"/>
    <cellStyle name="Total 13 2 3 5 3" xfId="32648"/>
    <cellStyle name="Total 13 2 3 6" xfId="11875"/>
    <cellStyle name="Total 13 2 3 6 2" xfId="23713"/>
    <cellStyle name="Total 13 2 3 6 2 2" xfId="43541"/>
    <cellStyle name="Total 13 2 3 6 3" xfId="33927"/>
    <cellStyle name="Total 13 2 3 7" xfId="11229"/>
    <cellStyle name="Total 13 2 3 7 2" xfId="23097"/>
    <cellStyle name="Total 13 2 3 7 2 2" xfId="42927"/>
    <cellStyle name="Total 13 2 3 7 3" xfId="33283"/>
    <cellStyle name="Total 13 2 3 8" xfId="13743"/>
    <cellStyle name="Total 13 2 3 8 2" xfId="25520"/>
    <cellStyle name="Total 13 2 3 8 2 2" xfId="45346"/>
    <cellStyle name="Total 13 2 3 8 3" xfId="35793"/>
    <cellStyle name="Total 13 2 3 9" xfId="14731"/>
    <cellStyle name="Total 13 2 3 9 2" xfId="26501"/>
    <cellStyle name="Total 13 2 3 9 2 2" xfId="46327"/>
    <cellStyle name="Total 13 2 3 9 3" xfId="36781"/>
    <cellStyle name="Total 13 2 4" xfId="8174"/>
    <cellStyle name="Total 13 2 4 2" xfId="13144"/>
    <cellStyle name="Total 13 2 4 2 2" xfId="24937"/>
    <cellStyle name="Total 13 2 4 2 2 2" xfId="44763"/>
    <cellStyle name="Total 13 2 4 2 3" xfId="35194"/>
    <cellStyle name="Total 13 2 4 3" xfId="10165"/>
    <cellStyle name="Total 13 2 4 3 2" xfId="22039"/>
    <cellStyle name="Total 13 2 4 3 2 2" xfId="41871"/>
    <cellStyle name="Total 13 2 4 3 3" xfId="32221"/>
    <cellStyle name="Total 13 2 4 4" xfId="12853"/>
    <cellStyle name="Total 13 2 4 4 2" xfId="24655"/>
    <cellStyle name="Total 13 2 4 4 2 2" xfId="44482"/>
    <cellStyle name="Total 13 2 4 4 3" xfId="34904"/>
    <cellStyle name="Total 13 2 4 5" xfId="10386"/>
    <cellStyle name="Total 13 2 4 5 2" xfId="22260"/>
    <cellStyle name="Total 13 2 4 5 2 2" xfId="42091"/>
    <cellStyle name="Total 13 2 4 5 3" xfId="32441"/>
    <cellStyle name="Total 13 2 4 6" xfId="12820"/>
    <cellStyle name="Total 13 2 4 6 2" xfId="24624"/>
    <cellStyle name="Total 13 2 4 6 2 2" xfId="44451"/>
    <cellStyle name="Total 13 2 4 6 3" xfId="34871"/>
    <cellStyle name="Total 13 2 4 7" xfId="10415"/>
    <cellStyle name="Total 13 2 4 7 2" xfId="22289"/>
    <cellStyle name="Total 13 2 4 7 2 2" xfId="42120"/>
    <cellStyle name="Total 13 2 4 7 3" xfId="32470"/>
    <cellStyle name="Total 13 2 4 8" xfId="11928"/>
    <cellStyle name="Total 13 2 4 8 2" xfId="33980"/>
    <cellStyle name="Total 13 2 4 9" xfId="31230"/>
    <cellStyle name="Total 13 2 5" xfId="9606"/>
    <cellStyle name="Total 13 2 5 2" xfId="14011"/>
    <cellStyle name="Total 13 2 5 2 2" xfId="25783"/>
    <cellStyle name="Total 13 2 5 2 2 2" xfId="45609"/>
    <cellStyle name="Total 13 2 5 2 3" xfId="36061"/>
    <cellStyle name="Total 13 2 5 3" xfId="14971"/>
    <cellStyle name="Total 13 2 5 3 2" xfId="26741"/>
    <cellStyle name="Total 13 2 5 3 2 2" xfId="46567"/>
    <cellStyle name="Total 13 2 5 3 3" xfId="37021"/>
    <cellStyle name="Total 13 2 5 4" xfId="15923"/>
    <cellStyle name="Total 13 2 5 4 2" xfId="27669"/>
    <cellStyle name="Total 13 2 5 4 2 2" xfId="47495"/>
    <cellStyle name="Total 13 2 5 4 3" xfId="37973"/>
    <cellStyle name="Total 13 2 5 5" xfId="16797"/>
    <cellStyle name="Total 13 2 5 5 2" xfId="28543"/>
    <cellStyle name="Total 13 2 5 5 2 2" xfId="48369"/>
    <cellStyle name="Total 13 2 5 5 3" xfId="38847"/>
    <cellStyle name="Total 13 2 5 6" xfId="17662"/>
    <cellStyle name="Total 13 2 5 6 2" xfId="29382"/>
    <cellStyle name="Total 13 2 5 6 2 2" xfId="49208"/>
    <cellStyle name="Total 13 2 5 6 3" xfId="39712"/>
    <cellStyle name="Total 13 2 5 7" xfId="18438"/>
    <cellStyle name="Total 13 2 5 7 2" xfId="30158"/>
    <cellStyle name="Total 13 2 5 7 2 2" xfId="49984"/>
    <cellStyle name="Total 13 2 5 7 3" xfId="40488"/>
    <cellStyle name="Total 13 2 5 8" xfId="19195"/>
    <cellStyle name="Total 13 2 5 8 2" xfId="41245"/>
    <cellStyle name="Total 13 2 5 9" xfId="31670"/>
    <cellStyle name="Total 13 2 6" xfId="12070"/>
    <cellStyle name="Total 13 2 6 2" xfId="23896"/>
    <cellStyle name="Total 13 2 6 2 2" xfId="43724"/>
    <cellStyle name="Total 13 2 6 3" xfId="34122"/>
    <cellStyle name="Total 13 2 7" xfId="11065"/>
    <cellStyle name="Total 13 2 7 2" xfId="22933"/>
    <cellStyle name="Total 13 2 7 2 2" xfId="42763"/>
    <cellStyle name="Total 13 2 7 3" xfId="33119"/>
    <cellStyle name="Total 13 2 8" xfId="11681"/>
    <cellStyle name="Total 13 2 8 2" xfId="23534"/>
    <cellStyle name="Total 13 2 8 2 2" xfId="43363"/>
    <cellStyle name="Total 13 2 8 3" xfId="33734"/>
    <cellStyle name="Total 13 2 9" xfId="11376"/>
    <cellStyle name="Total 13 2 9 2" xfId="23240"/>
    <cellStyle name="Total 13 2 9 2 2" xfId="43069"/>
    <cellStyle name="Total 13 2 9 3" xfId="33429"/>
    <cellStyle name="Total 13 3" xfId="7062"/>
    <cellStyle name="Total 13 3 10" xfId="11196"/>
    <cellStyle name="Total 13 3 10 2" xfId="23064"/>
    <cellStyle name="Total 13 3 10 2 2" xfId="42894"/>
    <cellStyle name="Total 13 3 10 3" xfId="33250"/>
    <cellStyle name="Total 13 3 11" xfId="13255"/>
    <cellStyle name="Total 13 3 11 2" xfId="25044"/>
    <cellStyle name="Total 13 3 11 2 2" xfId="44870"/>
    <cellStyle name="Total 13 3 11 3" xfId="35305"/>
    <cellStyle name="Total 13 3 12" xfId="30814"/>
    <cellStyle name="Total 13 3 2" xfId="7867"/>
    <cellStyle name="Total 13 3 2 10" xfId="15339"/>
    <cellStyle name="Total 13 3 2 10 2" xfId="27109"/>
    <cellStyle name="Total 13 3 2 10 2 2" xfId="46935"/>
    <cellStyle name="Total 13 3 2 10 3" xfId="37389"/>
    <cellStyle name="Total 13 3 2 11" xfId="31063"/>
    <cellStyle name="Total 13 3 2 2" xfId="9510"/>
    <cellStyle name="Total 13 3 2 2 2" xfId="13932"/>
    <cellStyle name="Total 13 3 2 2 2 2" xfId="25705"/>
    <cellStyle name="Total 13 3 2 2 2 2 2" xfId="45531"/>
    <cellStyle name="Total 13 3 2 2 2 3" xfId="35982"/>
    <cellStyle name="Total 13 3 2 2 3" xfId="14894"/>
    <cellStyle name="Total 13 3 2 2 3 2" xfId="26664"/>
    <cellStyle name="Total 13 3 2 2 3 2 2" xfId="46490"/>
    <cellStyle name="Total 13 3 2 2 3 3" xfId="36944"/>
    <cellStyle name="Total 13 3 2 2 4" xfId="15846"/>
    <cellStyle name="Total 13 3 2 2 4 2" xfId="27592"/>
    <cellStyle name="Total 13 3 2 2 4 2 2" xfId="47418"/>
    <cellStyle name="Total 13 3 2 2 4 3" xfId="37896"/>
    <cellStyle name="Total 13 3 2 2 5" xfId="16724"/>
    <cellStyle name="Total 13 3 2 2 5 2" xfId="28470"/>
    <cellStyle name="Total 13 3 2 2 5 2 2" xfId="48296"/>
    <cellStyle name="Total 13 3 2 2 5 3" xfId="38774"/>
    <cellStyle name="Total 13 3 2 2 6" xfId="17589"/>
    <cellStyle name="Total 13 3 2 2 6 2" xfId="29309"/>
    <cellStyle name="Total 13 3 2 2 6 2 2" xfId="49135"/>
    <cellStyle name="Total 13 3 2 2 6 3" xfId="39639"/>
    <cellStyle name="Total 13 3 2 2 7" xfId="18365"/>
    <cellStyle name="Total 13 3 2 2 7 2" xfId="30085"/>
    <cellStyle name="Total 13 3 2 2 7 2 2" xfId="49911"/>
    <cellStyle name="Total 13 3 2 2 7 3" xfId="40415"/>
    <cellStyle name="Total 13 3 2 2 8" xfId="19122"/>
    <cellStyle name="Total 13 3 2 2 8 2" xfId="41172"/>
    <cellStyle name="Total 13 3 2 2 9" xfId="31597"/>
    <cellStyle name="Total 13 3 2 3" xfId="9948"/>
    <cellStyle name="Total 13 3 2 3 2" xfId="14353"/>
    <cellStyle name="Total 13 3 2 3 2 2" xfId="26125"/>
    <cellStyle name="Total 13 3 2 3 2 2 2" xfId="45951"/>
    <cellStyle name="Total 13 3 2 3 2 3" xfId="36403"/>
    <cellStyle name="Total 13 3 2 3 3" xfId="15313"/>
    <cellStyle name="Total 13 3 2 3 3 2" xfId="27083"/>
    <cellStyle name="Total 13 3 2 3 3 2 2" xfId="46909"/>
    <cellStyle name="Total 13 3 2 3 3 3" xfId="37363"/>
    <cellStyle name="Total 13 3 2 3 4" xfId="16265"/>
    <cellStyle name="Total 13 3 2 3 4 2" xfId="28011"/>
    <cellStyle name="Total 13 3 2 3 4 2 2" xfId="47837"/>
    <cellStyle name="Total 13 3 2 3 4 3" xfId="38315"/>
    <cellStyle name="Total 13 3 2 3 5" xfId="17139"/>
    <cellStyle name="Total 13 3 2 3 5 2" xfId="28885"/>
    <cellStyle name="Total 13 3 2 3 5 2 2" xfId="48711"/>
    <cellStyle name="Total 13 3 2 3 5 3" xfId="39189"/>
    <cellStyle name="Total 13 3 2 3 6" xfId="18004"/>
    <cellStyle name="Total 13 3 2 3 6 2" xfId="29724"/>
    <cellStyle name="Total 13 3 2 3 6 2 2" xfId="49550"/>
    <cellStyle name="Total 13 3 2 3 6 3" xfId="40054"/>
    <cellStyle name="Total 13 3 2 3 7" xfId="18780"/>
    <cellStyle name="Total 13 3 2 3 7 2" xfId="30500"/>
    <cellStyle name="Total 13 3 2 3 7 2 2" xfId="50326"/>
    <cellStyle name="Total 13 3 2 3 7 3" xfId="40830"/>
    <cellStyle name="Total 13 3 2 3 8" xfId="19537"/>
    <cellStyle name="Total 13 3 2 3 8 2" xfId="41587"/>
    <cellStyle name="Total 13 3 2 3 9" xfId="32012"/>
    <cellStyle name="Total 13 3 2 4" xfId="12918"/>
    <cellStyle name="Total 13 3 2 4 2" xfId="24715"/>
    <cellStyle name="Total 13 3 2 4 2 2" xfId="44542"/>
    <cellStyle name="Total 13 3 2 4 3" xfId="34969"/>
    <cellStyle name="Total 13 3 2 5" xfId="12458"/>
    <cellStyle name="Total 13 3 2 5 2" xfId="24274"/>
    <cellStyle name="Total 13 3 2 5 2 2" xfId="44101"/>
    <cellStyle name="Total 13 3 2 5 3" xfId="34509"/>
    <cellStyle name="Total 13 3 2 6" xfId="10729"/>
    <cellStyle name="Total 13 3 2 6 2" xfId="22600"/>
    <cellStyle name="Total 13 3 2 6 2 2" xfId="42431"/>
    <cellStyle name="Total 13 3 2 6 3" xfId="32784"/>
    <cellStyle name="Total 13 3 2 7" xfId="13283"/>
    <cellStyle name="Total 13 3 2 7 2" xfId="25071"/>
    <cellStyle name="Total 13 3 2 7 2 2" xfId="44897"/>
    <cellStyle name="Total 13 3 2 7 3" xfId="35333"/>
    <cellStyle name="Total 13 3 2 8" xfId="10062"/>
    <cellStyle name="Total 13 3 2 8 2" xfId="21937"/>
    <cellStyle name="Total 13 3 2 8 2 2" xfId="41769"/>
    <cellStyle name="Total 13 3 2 8 3" xfId="32118"/>
    <cellStyle name="Total 13 3 2 9" xfId="14379"/>
    <cellStyle name="Total 13 3 2 9 2" xfId="26151"/>
    <cellStyle name="Total 13 3 2 9 2 2" xfId="45977"/>
    <cellStyle name="Total 13 3 2 9 3" xfId="36429"/>
    <cellStyle name="Total 13 3 3" xfId="8707"/>
    <cellStyle name="Total 13 3 3 2" xfId="13449"/>
    <cellStyle name="Total 13 3 3 2 2" xfId="25234"/>
    <cellStyle name="Total 13 3 3 2 2 2" xfId="45060"/>
    <cellStyle name="Total 13 3 3 2 3" xfId="35499"/>
    <cellStyle name="Total 13 3 3 3" xfId="14469"/>
    <cellStyle name="Total 13 3 3 3 2" xfId="26241"/>
    <cellStyle name="Total 13 3 3 3 2 2" xfId="46067"/>
    <cellStyle name="Total 13 3 3 3 3" xfId="36519"/>
    <cellStyle name="Total 13 3 3 4" xfId="15429"/>
    <cellStyle name="Total 13 3 3 4 2" xfId="27197"/>
    <cellStyle name="Total 13 3 3 4 2 2" xfId="47023"/>
    <cellStyle name="Total 13 3 3 4 3" xfId="37479"/>
    <cellStyle name="Total 13 3 3 5" xfId="16378"/>
    <cellStyle name="Total 13 3 3 5 2" xfId="28124"/>
    <cellStyle name="Total 13 3 3 5 2 2" xfId="47950"/>
    <cellStyle name="Total 13 3 3 5 3" xfId="38428"/>
    <cellStyle name="Total 13 3 3 6" xfId="17251"/>
    <cellStyle name="Total 13 3 3 6 2" xfId="28997"/>
    <cellStyle name="Total 13 3 3 6 2 2" xfId="48823"/>
    <cellStyle name="Total 13 3 3 6 3" xfId="39301"/>
    <cellStyle name="Total 13 3 3 7" xfId="18116"/>
    <cellStyle name="Total 13 3 3 7 2" xfId="29836"/>
    <cellStyle name="Total 13 3 3 7 2 2" xfId="49662"/>
    <cellStyle name="Total 13 3 3 7 3" xfId="40166"/>
    <cellStyle name="Total 13 3 3 8" xfId="18892"/>
    <cellStyle name="Total 13 3 3 8 2" xfId="40942"/>
    <cellStyle name="Total 13 3 3 9" xfId="31348"/>
    <cellStyle name="Total 13 3 4" xfId="9718"/>
    <cellStyle name="Total 13 3 4 2" xfId="14123"/>
    <cellStyle name="Total 13 3 4 2 2" xfId="25895"/>
    <cellStyle name="Total 13 3 4 2 2 2" xfId="45721"/>
    <cellStyle name="Total 13 3 4 2 3" xfId="36173"/>
    <cellStyle name="Total 13 3 4 3" xfId="15083"/>
    <cellStyle name="Total 13 3 4 3 2" xfId="26853"/>
    <cellStyle name="Total 13 3 4 3 2 2" xfId="46679"/>
    <cellStyle name="Total 13 3 4 3 3" xfId="37133"/>
    <cellStyle name="Total 13 3 4 4" xfId="16035"/>
    <cellStyle name="Total 13 3 4 4 2" xfId="27781"/>
    <cellStyle name="Total 13 3 4 4 2 2" xfId="47607"/>
    <cellStyle name="Total 13 3 4 4 3" xfId="38085"/>
    <cellStyle name="Total 13 3 4 5" xfId="16909"/>
    <cellStyle name="Total 13 3 4 5 2" xfId="28655"/>
    <cellStyle name="Total 13 3 4 5 2 2" xfId="48481"/>
    <cellStyle name="Total 13 3 4 5 3" xfId="38959"/>
    <cellStyle name="Total 13 3 4 6" xfId="17774"/>
    <cellStyle name="Total 13 3 4 6 2" xfId="29494"/>
    <cellStyle name="Total 13 3 4 6 2 2" xfId="49320"/>
    <cellStyle name="Total 13 3 4 6 3" xfId="39824"/>
    <cellStyle name="Total 13 3 4 7" xfId="18550"/>
    <cellStyle name="Total 13 3 4 7 2" xfId="30270"/>
    <cellStyle name="Total 13 3 4 7 2 2" xfId="50096"/>
    <cellStyle name="Total 13 3 4 7 3" xfId="40600"/>
    <cellStyle name="Total 13 3 4 8" xfId="19307"/>
    <cellStyle name="Total 13 3 4 8 2" xfId="41357"/>
    <cellStyle name="Total 13 3 4 9" xfId="31782"/>
    <cellStyle name="Total 13 3 5" xfId="12420"/>
    <cellStyle name="Total 13 3 5 2" xfId="24236"/>
    <cellStyle name="Total 13 3 5 2 2" xfId="44063"/>
    <cellStyle name="Total 13 3 5 3" xfId="34471"/>
    <cellStyle name="Total 13 3 6" xfId="10763"/>
    <cellStyle name="Total 13 3 6 2" xfId="22634"/>
    <cellStyle name="Total 13 3 6 2 2" xfId="42465"/>
    <cellStyle name="Total 13 3 6 3" xfId="32818"/>
    <cellStyle name="Total 13 3 7" xfId="12761"/>
    <cellStyle name="Total 13 3 7 2" xfId="24569"/>
    <cellStyle name="Total 13 3 7 2 2" xfId="44396"/>
    <cellStyle name="Total 13 3 7 3" xfId="34812"/>
    <cellStyle name="Total 13 3 8" xfId="10461"/>
    <cellStyle name="Total 13 3 8 2" xfId="22335"/>
    <cellStyle name="Total 13 3 8 2 2" xfId="42166"/>
    <cellStyle name="Total 13 3 8 3" xfId="32516"/>
    <cellStyle name="Total 13 3 9" xfId="11919"/>
    <cellStyle name="Total 13 3 9 2" xfId="23751"/>
    <cellStyle name="Total 13 3 9 2 2" xfId="43579"/>
    <cellStyle name="Total 13 3 9 3" xfId="33971"/>
    <cellStyle name="Total 13 4" xfId="7329"/>
    <cellStyle name="Total 13 4 10" xfId="12806"/>
    <cellStyle name="Total 13 4 10 2" xfId="24610"/>
    <cellStyle name="Total 13 4 10 2 2" xfId="44437"/>
    <cellStyle name="Total 13 4 10 3" xfId="34857"/>
    <cellStyle name="Total 13 4 11" xfId="30942"/>
    <cellStyle name="Total 13 4 2" xfId="8972"/>
    <cellStyle name="Total 13 4 2 2" xfId="13632"/>
    <cellStyle name="Total 13 4 2 2 2" xfId="25414"/>
    <cellStyle name="Total 13 4 2 2 2 2" xfId="45240"/>
    <cellStyle name="Total 13 4 2 2 3" xfId="35682"/>
    <cellStyle name="Total 13 4 2 3" xfId="14638"/>
    <cellStyle name="Total 13 4 2 3 2" xfId="26409"/>
    <cellStyle name="Total 13 4 2 3 2 2" xfId="46235"/>
    <cellStyle name="Total 13 4 2 3 3" xfId="36688"/>
    <cellStyle name="Total 13 4 2 4" xfId="15596"/>
    <cellStyle name="Total 13 4 2 4 2" xfId="27356"/>
    <cellStyle name="Total 13 4 2 4 2 2" xfId="47182"/>
    <cellStyle name="Total 13 4 2 4 3" xfId="37646"/>
    <cellStyle name="Total 13 4 2 5" xfId="16522"/>
    <cellStyle name="Total 13 4 2 5 2" xfId="28268"/>
    <cellStyle name="Total 13 4 2 5 2 2" xfId="48094"/>
    <cellStyle name="Total 13 4 2 5 3" xfId="38572"/>
    <cellStyle name="Total 13 4 2 6" xfId="17393"/>
    <cellStyle name="Total 13 4 2 6 2" xfId="29136"/>
    <cellStyle name="Total 13 4 2 6 2 2" xfId="48962"/>
    <cellStyle name="Total 13 4 2 6 3" xfId="39443"/>
    <cellStyle name="Total 13 4 2 7" xfId="18240"/>
    <cellStyle name="Total 13 4 2 7 2" xfId="29960"/>
    <cellStyle name="Total 13 4 2 7 2 2" xfId="49786"/>
    <cellStyle name="Total 13 4 2 7 3" xfId="40290"/>
    <cellStyle name="Total 13 4 2 8" xfId="19007"/>
    <cellStyle name="Total 13 4 2 8 2" xfId="41057"/>
    <cellStyle name="Total 13 4 2 9" xfId="31476"/>
    <cellStyle name="Total 13 4 3" xfId="9833"/>
    <cellStyle name="Total 13 4 3 2" xfId="14238"/>
    <cellStyle name="Total 13 4 3 2 2" xfId="26010"/>
    <cellStyle name="Total 13 4 3 2 2 2" xfId="45836"/>
    <cellStyle name="Total 13 4 3 2 3" xfId="36288"/>
    <cellStyle name="Total 13 4 3 3" xfId="15198"/>
    <cellStyle name="Total 13 4 3 3 2" xfId="26968"/>
    <cellStyle name="Total 13 4 3 3 2 2" xfId="46794"/>
    <cellStyle name="Total 13 4 3 3 3" xfId="37248"/>
    <cellStyle name="Total 13 4 3 4" xfId="16150"/>
    <cellStyle name="Total 13 4 3 4 2" xfId="27896"/>
    <cellStyle name="Total 13 4 3 4 2 2" xfId="47722"/>
    <cellStyle name="Total 13 4 3 4 3" xfId="38200"/>
    <cellStyle name="Total 13 4 3 5" xfId="17024"/>
    <cellStyle name="Total 13 4 3 5 2" xfId="28770"/>
    <cellStyle name="Total 13 4 3 5 2 2" xfId="48596"/>
    <cellStyle name="Total 13 4 3 5 3" xfId="39074"/>
    <cellStyle name="Total 13 4 3 6" xfId="17889"/>
    <cellStyle name="Total 13 4 3 6 2" xfId="29609"/>
    <cellStyle name="Total 13 4 3 6 2 2" xfId="49435"/>
    <cellStyle name="Total 13 4 3 6 3" xfId="39939"/>
    <cellStyle name="Total 13 4 3 7" xfId="18665"/>
    <cellStyle name="Total 13 4 3 7 2" xfId="30385"/>
    <cellStyle name="Total 13 4 3 7 2 2" xfId="50211"/>
    <cellStyle name="Total 13 4 3 7 3" xfId="40715"/>
    <cellStyle name="Total 13 4 3 8" xfId="19422"/>
    <cellStyle name="Total 13 4 3 8 2" xfId="41472"/>
    <cellStyle name="Total 13 4 3 9" xfId="31897"/>
    <cellStyle name="Total 13 4 4" xfId="12603"/>
    <cellStyle name="Total 13 4 4 2" xfId="24416"/>
    <cellStyle name="Total 13 4 4 2 2" xfId="44243"/>
    <cellStyle name="Total 13 4 4 3" xfId="34654"/>
    <cellStyle name="Total 13 4 5" xfId="10594"/>
    <cellStyle name="Total 13 4 5 2" xfId="22465"/>
    <cellStyle name="Total 13 4 5 2 2" xfId="42296"/>
    <cellStyle name="Total 13 4 5 3" xfId="32649"/>
    <cellStyle name="Total 13 4 6" xfId="11874"/>
    <cellStyle name="Total 13 4 6 2" xfId="23712"/>
    <cellStyle name="Total 13 4 6 2 2" xfId="43540"/>
    <cellStyle name="Total 13 4 6 3" xfId="33926"/>
    <cellStyle name="Total 13 4 7" xfId="11230"/>
    <cellStyle name="Total 13 4 7 2" xfId="23098"/>
    <cellStyle name="Total 13 4 7 2 2" xfId="42928"/>
    <cellStyle name="Total 13 4 7 3" xfId="33284"/>
    <cellStyle name="Total 13 4 8" xfId="12718"/>
    <cellStyle name="Total 13 4 8 2" xfId="24527"/>
    <cellStyle name="Total 13 4 8 2 2" xfId="44354"/>
    <cellStyle name="Total 13 4 8 3" xfId="34769"/>
    <cellStyle name="Total 13 4 9" xfId="10495"/>
    <cellStyle name="Total 13 4 9 2" xfId="22369"/>
    <cellStyle name="Total 13 4 9 2 2" xfId="42200"/>
    <cellStyle name="Total 13 4 9 3" xfId="32550"/>
    <cellStyle name="Total 13 5" xfId="8173"/>
    <cellStyle name="Total 13 5 2" xfId="13143"/>
    <cellStyle name="Total 13 5 2 2" xfId="24936"/>
    <cellStyle name="Total 13 5 2 2 2" xfId="44762"/>
    <cellStyle name="Total 13 5 2 3" xfId="35193"/>
    <cellStyle name="Total 13 5 3" xfId="10166"/>
    <cellStyle name="Total 13 5 3 2" xfId="22040"/>
    <cellStyle name="Total 13 5 3 2 2" xfId="41872"/>
    <cellStyle name="Total 13 5 3 3" xfId="32222"/>
    <cellStyle name="Total 13 5 4" xfId="12320"/>
    <cellStyle name="Total 13 5 4 2" xfId="24137"/>
    <cellStyle name="Total 13 5 4 2 2" xfId="43964"/>
    <cellStyle name="Total 13 5 4 3" xfId="34371"/>
    <cellStyle name="Total 13 5 5" xfId="10858"/>
    <cellStyle name="Total 13 5 5 2" xfId="22729"/>
    <cellStyle name="Total 13 5 5 2 2" xfId="42560"/>
    <cellStyle name="Total 13 5 5 3" xfId="32913"/>
    <cellStyle name="Total 13 5 6" xfId="11829"/>
    <cellStyle name="Total 13 5 6 2" xfId="23671"/>
    <cellStyle name="Total 13 5 6 2 2" xfId="43499"/>
    <cellStyle name="Total 13 5 6 3" xfId="33881"/>
    <cellStyle name="Total 13 5 7" xfId="11269"/>
    <cellStyle name="Total 13 5 7 2" xfId="23137"/>
    <cellStyle name="Total 13 5 7 2 2" xfId="42967"/>
    <cellStyle name="Total 13 5 7 3" xfId="33323"/>
    <cellStyle name="Total 13 5 8" xfId="13249"/>
    <cellStyle name="Total 13 5 8 2" xfId="35299"/>
    <cellStyle name="Total 13 5 9" xfId="31229"/>
    <cellStyle name="Total 13 6" xfId="9605"/>
    <cellStyle name="Total 13 6 2" xfId="14010"/>
    <cellStyle name="Total 13 6 2 2" xfId="25782"/>
    <cellStyle name="Total 13 6 2 2 2" xfId="45608"/>
    <cellStyle name="Total 13 6 2 3" xfId="36060"/>
    <cellStyle name="Total 13 6 3" xfId="14970"/>
    <cellStyle name="Total 13 6 3 2" xfId="26740"/>
    <cellStyle name="Total 13 6 3 2 2" xfId="46566"/>
    <cellStyle name="Total 13 6 3 3" xfId="37020"/>
    <cellStyle name="Total 13 6 4" xfId="15922"/>
    <cellStyle name="Total 13 6 4 2" xfId="27668"/>
    <cellStyle name="Total 13 6 4 2 2" xfId="47494"/>
    <cellStyle name="Total 13 6 4 3" xfId="37972"/>
    <cellStyle name="Total 13 6 5" xfId="16796"/>
    <cellStyle name="Total 13 6 5 2" xfId="28542"/>
    <cellStyle name="Total 13 6 5 2 2" xfId="48368"/>
    <cellStyle name="Total 13 6 5 3" xfId="38846"/>
    <cellStyle name="Total 13 6 6" xfId="17661"/>
    <cellStyle name="Total 13 6 6 2" xfId="29381"/>
    <cellStyle name="Total 13 6 6 2 2" xfId="49207"/>
    <cellStyle name="Total 13 6 6 3" xfId="39711"/>
    <cellStyle name="Total 13 6 7" xfId="18437"/>
    <cellStyle name="Total 13 6 7 2" xfId="30157"/>
    <cellStyle name="Total 13 6 7 2 2" xfId="49983"/>
    <cellStyle name="Total 13 6 7 3" xfId="40487"/>
    <cellStyle name="Total 13 6 8" xfId="19194"/>
    <cellStyle name="Total 13 6 8 2" xfId="41244"/>
    <cellStyle name="Total 13 6 9" xfId="31669"/>
    <cellStyle name="Total 13 7" xfId="12069"/>
    <cellStyle name="Total 13 7 2" xfId="23895"/>
    <cellStyle name="Total 13 7 2 2" xfId="43723"/>
    <cellStyle name="Total 13 7 3" xfId="34121"/>
    <cellStyle name="Total 13 8" xfId="11066"/>
    <cellStyle name="Total 13 8 2" xfId="22934"/>
    <cellStyle name="Total 13 8 2 2" xfId="42764"/>
    <cellStyle name="Total 13 8 3" xfId="33120"/>
    <cellStyle name="Total 13 9" xfId="11680"/>
    <cellStyle name="Total 13 9 2" xfId="23533"/>
    <cellStyle name="Total 13 9 2 2" xfId="43362"/>
    <cellStyle name="Total 13 9 3" xfId="33733"/>
    <cellStyle name="Total 14" xfId="6437"/>
    <cellStyle name="Total 14 10" xfId="11375"/>
    <cellStyle name="Total 14 10 2" xfId="23239"/>
    <cellStyle name="Total 14 10 2 2" xfId="43068"/>
    <cellStyle name="Total 14 10 3" xfId="33428"/>
    <cellStyle name="Total 14 11" xfId="13179"/>
    <cellStyle name="Total 14 11 2" xfId="24971"/>
    <cellStyle name="Total 14 11 2 2" xfId="44797"/>
    <cellStyle name="Total 14 11 3" xfId="35229"/>
    <cellStyle name="Total 14 12" xfId="10133"/>
    <cellStyle name="Total 14 12 2" xfId="22007"/>
    <cellStyle name="Total 14 12 2 2" xfId="41839"/>
    <cellStyle name="Total 14 12 3" xfId="32189"/>
    <cellStyle name="Total 14 13" xfId="11990"/>
    <cellStyle name="Total 14 13 2" xfId="23817"/>
    <cellStyle name="Total 14 13 2 2" xfId="43645"/>
    <cellStyle name="Total 14 13 3" xfId="34042"/>
    <cellStyle name="Total 14 14" xfId="30694"/>
    <cellStyle name="Total 14 2" xfId="6438"/>
    <cellStyle name="Total 14 2 10" xfId="12111"/>
    <cellStyle name="Total 14 2 10 2" xfId="23937"/>
    <cellStyle name="Total 14 2 10 2 2" xfId="43764"/>
    <cellStyle name="Total 14 2 10 3" xfId="34162"/>
    <cellStyle name="Total 14 2 11" xfId="11026"/>
    <cellStyle name="Total 14 2 11 2" xfId="22895"/>
    <cellStyle name="Total 14 2 11 2 2" xfId="42726"/>
    <cellStyle name="Total 14 2 11 3" xfId="33081"/>
    <cellStyle name="Total 14 2 12" xfId="11714"/>
    <cellStyle name="Total 14 2 12 2" xfId="23567"/>
    <cellStyle name="Total 14 2 12 2 2" xfId="43395"/>
    <cellStyle name="Total 14 2 12 3" xfId="33766"/>
    <cellStyle name="Total 14 2 13" xfId="30695"/>
    <cellStyle name="Total 14 2 2" xfId="7065"/>
    <cellStyle name="Total 14 2 2 10" xfId="11339"/>
    <cellStyle name="Total 14 2 2 10 2" xfId="23206"/>
    <cellStyle name="Total 14 2 2 10 2 2" xfId="43036"/>
    <cellStyle name="Total 14 2 2 10 3" xfId="33393"/>
    <cellStyle name="Total 14 2 2 11" xfId="12512"/>
    <cellStyle name="Total 14 2 2 11 2" xfId="24327"/>
    <cellStyle name="Total 14 2 2 11 2 2" xfId="44154"/>
    <cellStyle name="Total 14 2 2 11 3" xfId="34563"/>
    <cellStyle name="Total 14 2 2 12" xfId="30817"/>
    <cellStyle name="Total 14 2 2 2" xfId="7868"/>
    <cellStyle name="Total 14 2 2 2 10" xfId="16674"/>
    <cellStyle name="Total 14 2 2 2 10 2" xfId="28420"/>
    <cellStyle name="Total 14 2 2 2 10 2 2" xfId="48246"/>
    <cellStyle name="Total 14 2 2 2 10 3" xfId="38724"/>
    <cellStyle name="Total 14 2 2 2 11" xfId="31064"/>
    <cellStyle name="Total 14 2 2 2 2" xfId="9511"/>
    <cellStyle name="Total 14 2 2 2 2 2" xfId="13933"/>
    <cellStyle name="Total 14 2 2 2 2 2 2" xfId="25706"/>
    <cellStyle name="Total 14 2 2 2 2 2 2 2" xfId="45532"/>
    <cellStyle name="Total 14 2 2 2 2 2 3" xfId="35983"/>
    <cellStyle name="Total 14 2 2 2 2 3" xfId="14895"/>
    <cellStyle name="Total 14 2 2 2 2 3 2" xfId="26665"/>
    <cellStyle name="Total 14 2 2 2 2 3 2 2" xfId="46491"/>
    <cellStyle name="Total 14 2 2 2 2 3 3" xfId="36945"/>
    <cellStyle name="Total 14 2 2 2 2 4" xfId="15847"/>
    <cellStyle name="Total 14 2 2 2 2 4 2" xfId="27593"/>
    <cellStyle name="Total 14 2 2 2 2 4 2 2" xfId="47419"/>
    <cellStyle name="Total 14 2 2 2 2 4 3" xfId="37897"/>
    <cellStyle name="Total 14 2 2 2 2 5" xfId="16725"/>
    <cellStyle name="Total 14 2 2 2 2 5 2" xfId="28471"/>
    <cellStyle name="Total 14 2 2 2 2 5 2 2" xfId="48297"/>
    <cellStyle name="Total 14 2 2 2 2 5 3" xfId="38775"/>
    <cellStyle name="Total 14 2 2 2 2 6" xfId="17590"/>
    <cellStyle name="Total 14 2 2 2 2 6 2" xfId="29310"/>
    <cellStyle name="Total 14 2 2 2 2 6 2 2" xfId="49136"/>
    <cellStyle name="Total 14 2 2 2 2 6 3" xfId="39640"/>
    <cellStyle name="Total 14 2 2 2 2 7" xfId="18366"/>
    <cellStyle name="Total 14 2 2 2 2 7 2" xfId="30086"/>
    <cellStyle name="Total 14 2 2 2 2 7 2 2" xfId="49912"/>
    <cellStyle name="Total 14 2 2 2 2 7 3" xfId="40416"/>
    <cellStyle name="Total 14 2 2 2 2 8" xfId="19123"/>
    <cellStyle name="Total 14 2 2 2 2 8 2" xfId="41173"/>
    <cellStyle name="Total 14 2 2 2 2 9" xfId="31598"/>
    <cellStyle name="Total 14 2 2 2 3" xfId="9949"/>
    <cellStyle name="Total 14 2 2 2 3 2" xfId="14354"/>
    <cellStyle name="Total 14 2 2 2 3 2 2" xfId="26126"/>
    <cellStyle name="Total 14 2 2 2 3 2 2 2" xfId="45952"/>
    <cellStyle name="Total 14 2 2 2 3 2 3" xfId="36404"/>
    <cellStyle name="Total 14 2 2 2 3 3" xfId="15314"/>
    <cellStyle name="Total 14 2 2 2 3 3 2" xfId="27084"/>
    <cellStyle name="Total 14 2 2 2 3 3 2 2" xfId="46910"/>
    <cellStyle name="Total 14 2 2 2 3 3 3" xfId="37364"/>
    <cellStyle name="Total 14 2 2 2 3 4" xfId="16266"/>
    <cellStyle name="Total 14 2 2 2 3 4 2" xfId="28012"/>
    <cellStyle name="Total 14 2 2 2 3 4 2 2" xfId="47838"/>
    <cellStyle name="Total 14 2 2 2 3 4 3" xfId="38316"/>
    <cellStyle name="Total 14 2 2 2 3 5" xfId="17140"/>
    <cellStyle name="Total 14 2 2 2 3 5 2" xfId="28886"/>
    <cellStyle name="Total 14 2 2 2 3 5 2 2" xfId="48712"/>
    <cellStyle name="Total 14 2 2 2 3 5 3" xfId="39190"/>
    <cellStyle name="Total 14 2 2 2 3 6" xfId="18005"/>
    <cellStyle name="Total 14 2 2 2 3 6 2" xfId="29725"/>
    <cellStyle name="Total 14 2 2 2 3 6 2 2" xfId="49551"/>
    <cellStyle name="Total 14 2 2 2 3 6 3" xfId="40055"/>
    <cellStyle name="Total 14 2 2 2 3 7" xfId="18781"/>
    <cellStyle name="Total 14 2 2 2 3 7 2" xfId="30501"/>
    <cellStyle name="Total 14 2 2 2 3 7 2 2" xfId="50327"/>
    <cellStyle name="Total 14 2 2 2 3 7 3" xfId="40831"/>
    <cellStyle name="Total 14 2 2 2 3 8" xfId="19538"/>
    <cellStyle name="Total 14 2 2 2 3 8 2" xfId="41588"/>
    <cellStyle name="Total 14 2 2 2 3 9" xfId="32013"/>
    <cellStyle name="Total 14 2 2 2 4" xfId="12919"/>
    <cellStyle name="Total 14 2 2 2 4 2" xfId="24716"/>
    <cellStyle name="Total 14 2 2 2 4 2 2" xfId="44543"/>
    <cellStyle name="Total 14 2 2 2 4 3" xfId="34970"/>
    <cellStyle name="Total 14 2 2 2 5" xfId="13224"/>
    <cellStyle name="Total 14 2 2 2 5 2" xfId="25015"/>
    <cellStyle name="Total 14 2 2 2 5 2 2" xfId="44841"/>
    <cellStyle name="Total 14 2 2 2 5 3" xfId="35274"/>
    <cellStyle name="Total 14 2 2 2 6" xfId="10100"/>
    <cellStyle name="Total 14 2 2 2 6 2" xfId="21975"/>
    <cellStyle name="Total 14 2 2 2 6 2 2" xfId="41807"/>
    <cellStyle name="Total 14 2 2 2 6 3" xfId="32156"/>
    <cellStyle name="Total 14 2 2 2 7" xfId="13879"/>
    <cellStyle name="Total 14 2 2 2 7 2" xfId="25652"/>
    <cellStyle name="Total 14 2 2 2 7 2 2" xfId="45478"/>
    <cellStyle name="Total 14 2 2 2 7 3" xfId="35929"/>
    <cellStyle name="Total 14 2 2 2 8" xfId="14842"/>
    <cellStyle name="Total 14 2 2 2 8 2" xfId="26612"/>
    <cellStyle name="Total 14 2 2 2 8 2 2" xfId="46438"/>
    <cellStyle name="Total 14 2 2 2 8 3" xfId="36892"/>
    <cellStyle name="Total 14 2 2 2 9" xfId="15794"/>
    <cellStyle name="Total 14 2 2 2 9 2" xfId="27542"/>
    <cellStyle name="Total 14 2 2 2 9 2 2" xfId="47368"/>
    <cellStyle name="Total 14 2 2 2 9 3" xfId="37844"/>
    <cellStyle name="Total 14 2 2 3" xfId="8710"/>
    <cellStyle name="Total 14 2 2 3 2" xfId="13452"/>
    <cellStyle name="Total 14 2 2 3 2 2" xfId="25237"/>
    <cellStyle name="Total 14 2 2 3 2 2 2" xfId="45063"/>
    <cellStyle name="Total 14 2 2 3 2 3" xfId="35502"/>
    <cellStyle name="Total 14 2 2 3 3" xfId="14472"/>
    <cellStyle name="Total 14 2 2 3 3 2" xfId="26244"/>
    <cellStyle name="Total 14 2 2 3 3 2 2" xfId="46070"/>
    <cellStyle name="Total 14 2 2 3 3 3" xfId="36522"/>
    <cellStyle name="Total 14 2 2 3 4" xfId="15432"/>
    <cellStyle name="Total 14 2 2 3 4 2" xfId="27200"/>
    <cellStyle name="Total 14 2 2 3 4 2 2" xfId="47026"/>
    <cellStyle name="Total 14 2 2 3 4 3" xfId="37482"/>
    <cellStyle name="Total 14 2 2 3 5" xfId="16381"/>
    <cellStyle name="Total 14 2 2 3 5 2" xfId="28127"/>
    <cellStyle name="Total 14 2 2 3 5 2 2" xfId="47953"/>
    <cellStyle name="Total 14 2 2 3 5 3" xfId="38431"/>
    <cellStyle name="Total 14 2 2 3 6" xfId="17254"/>
    <cellStyle name="Total 14 2 2 3 6 2" xfId="29000"/>
    <cellStyle name="Total 14 2 2 3 6 2 2" xfId="48826"/>
    <cellStyle name="Total 14 2 2 3 6 3" xfId="39304"/>
    <cellStyle name="Total 14 2 2 3 7" xfId="18119"/>
    <cellStyle name="Total 14 2 2 3 7 2" xfId="29839"/>
    <cellStyle name="Total 14 2 2 3 7 2 2" xfId="49665"/>
    <cellStyle name="Total 14 2 2 3 7 3" xfId="40169"/>
    <cellStyle name="Total 14 2 2 3 8" xfId="18895"/>
    <cellStyle name="Total 14 2 2 3 8 2" xfId="40945"/>
    <cellStyle name="Total 14 2 2 3 9" xfId="31351"/>
    <cellStyle name="Total 14 2 2 4" xfId="9721"/>
    <cellStyle name="Total 14 2 2 4 2" xfId="14126"/>
    <cellStyle name="Total 14 2 2 4 2 2" xfId="25898"/>
    <cellStyle name="Total 14 2 2 4 2 2 2" xfId="45724"/>
    <cellStyle name="Total 14 2 2 4 2 3" xfId="36176"/>
    <cellStyle name="Total 14 2 2 4 3" xfId="15086"/>
    <cellStyle name="Total 14 2 2 4 3 2" xfId="26856"/>
    <cellStyle name="Total 14 2 2 4 3 2 2" xfId="46682"/>
    <cellStyle name="Total 14 2 2 4 3 3" xfId="37136"/>
    <cellStyle name="Total 14 2 2 4 4" xfId="16038"/>
    <cellStyle name="Total 14 2 2 4 4 2" xfId="27784"/>
    <cellStyle name="Total 14 2 2 4 4 2 2" xfId="47610"/>
    <cellStyle name="Total 14 2 2 4 4 3" xfId="38088"/>
    <cellStyle name="Total 14 2 2 4 5" xfId="16912"/>
    <cellStyle name="Total 14 2 2 4 5 2" xfId="28658"/>
    <cellStyle name="Total 14 2 2 4 5 2 2" xfId="48484"/>
    <cellStyle name="Total 14 2 2 4 5 3" xfId="38962"/>
    <cellStyle name="Total 14 2 2 4 6" xfId="17777"/>
    <cellStyle name="Total 14 2 2 4 6 2" xfId="29497"/>
    <cellStyle name="Total 14 2 2 4 6 2 2" xfId="49323"/>
    <cellStyle name="Total 14 2 2 4 6 3" xfId="39827"/>
    <cellStyle name="Total 14 2 2 4 7" xfId="18553"/>
    <cellStyle name="Total 14 2 2 4 7 2" xfId="30273"/>
    <cellStyle name="Total 14 2 2 4 7 2 2" xfId="50099"/>
    <cellStyle name="Total 14 2 2 4 7 3" xfId="40603"/>
    <cellStyle name="Total 14 2 2 4 8" xfId="19310"/>
    <cellStyle name="Total 14 2 2 4 8 2" xfId="41360"/>
    <cellStyle name="Total 14 2 2 4 9" xfId="31785"/>
    <cellStyle name="Total 14 2 2 5" xfId="12423"/>
    <cellStyle name="Total 14 2 2 5 2" xfId="24239"/>
    <cellStyle name="Total 14 2 2 5 2 2" xfId="44066"/>
    <cellStyle name="Total 14 2 2 5 3" xfId="34474"/>
    <cellStyle name="Total 14 2 2 6" xfId="10760"/>
    <cellStyle name="Total 14 2 2 6 2" xfId="22631"/>
    <cellStyle name="Total 14 2 2 6 2 2" xfId="42462"/>
    <cellStyle name="Total 14 2 2 6 3" xfId="32815"/>
    <cellStyle name="Total 14 2 2 7" xfId="12139"/>
    <cellStyle name="Total 14 2 2 7 2" xfId="23964"/>
    <cellStyle name="Total 14 2 2 7 2 2" xfId="43791"/>
    <cellStyle name="Total 14 2 2 7 3" xfId="34190"/>
    <cellStyle name="Total 14 2 2 8" xfId="11007"/>
    <cellStyle name="Total 14 2 2 8 2" xfId="22876"/>
    <cellStyle name="Total 14 2 2 8 2 2" xfId="42707"/>
    <cellStyle name="Total 14 2 2 8 3" xfId="33062"/>
    <cellStyle name="Total 14 2 2 9" xfId="11733"/>
    <cellStyle name="Total 14 2 2 9 2" xfId="23582"/>
    <cellStyle name="Total 14 2 2 9 2 2" xfId="43410"/>
    <cellStyle name="Total 14 2 2 9 3" xfId="33785"/>
    <cellStyle name="Total 14 2 3" xfId="7332"/>
    <cellStyle name="Total 14 2 3 10" xfId="12142"/>
    <cellStyle name="Total 14 2 3 10 2" xfId="23967"/>
    <cellStyle name="Total 14 2 3 10 2 2" xfId="43794"/>
    <cellStyle name="Total 14 2 3 10 3" xfId="34193"/>
    <cellStyle name="Total 14 2 3 11" xfId="30945"/>
    <cellStyle name="Total 14 2 3 2" xfId="8975"/>
    <cellStyle name="Total 14 2 3 2 2" xfId="13635"/>
    <cellStyle name="Total 14 2 3 2 2 2" xfId="25417"/>
    <cellStyle name="Total 14 2 3 2 2 2 2" xfId="45243"/>
    <cellStyle name="Total 14 2 3 2 2 3" xfId="35685"/>
    <cellStyle name="Total 14 2 3 2 3" xfId="14641"/>
    <cellStyle name="Total 14 2 3 2 3 2" xfId="26412"/>
    <cellStyle name="Total 14 2 3 2 3 2 2" xfId="46238"/>
    <cellStyle name="Total 14 2 3 2 3 3" xfId="36691"/>
    <cellStyle name="Total 14 2 3 2 4" xfId="15599"/>
    <cellStyle name="Total 14 2 3 2 4 2" xfId="27359"/>
    <cellStyle name="Total 14 2 3 2 4 2 2" xfId="47185"/>
    <cellStyle name="Total 14 2 3 2 4 3" xfId="37649"/>
    <cellStyle name="Total 14 2 3 2 5" xfId="16525"/>
    <cellStyle name="Total 14 2 3 2 5 2" xfId="28271"/>
    <cellStyle name="Total 14 2 3 2 5 2 2" xfId="48097"/>
    <cellStyle name="Total 14 2 3 2 5 3" xfId="38575"/>
    <cellStyle name="Total 14 2 3 2 6" xfId="17396"/>
    <cellStyle name="Total 14 2 3 2 6 2" xfId="29139"/>
    <cellStyle name="Total 14 2 3 2 6 2 2" xfId="48965"/>
    <cellStyle name="Total 14 2 3 2 6 3" xfId="39446"/>
    <cellStyle name="Total 14 2 3 2 7" xfId="18243"/>
    <cellStyle name="Total 14 2 3 2 7 2" xfId="29963"/>
    <cellStyle name="Total 14 2 3 2 7 2 2" xfId="49789"/>
    <cellStyle name="Total 14 2 3 2 7 3" xfId="40293"/>
    <cellStyle name="Total 14 2 3 2 8" xfId="19010"/>
    <cellStyle name="Total 14 2 3 2 8 2" xfId="41060"/>
    <cellStyle name="Total 14 2 3 2 9" xfId="31479"/>
    <cellStyle name="Total 14 2 3 3" xfId="9836"/>
    <cellStyle name="Total 14 2 3 3 2" xfId="14241"/>
    <cellStyle name="Total 14 2 3 3 2 2" xfId="26013"/>
    <cellStyle name="Total 14 2 3 3 2 2 2" xfId="45839"/>
    <cellStyle name="Total 14 2 3 3 2 3" xfId="36291"/>
    <cellStyle name="Total 14 2 3 3 3" xfId="15201"/>
    <cellStyle name="Total 14 2 3 3 3 2" xfId="26971"/>
    <cellStyle name="Total 14 2 3 3 3 2 2" xfId="46797"/>
    <cellStyle name="Total 14 2 3 3 3 3" xfId="37251"/>
    <cellStyle name="Total 14 2 3 3 4" xfId="16153"/>
    <cellStyle name="Total 14 2 3 3 4 2" xfId="27899"/>
    <cellStyle name="Total 14 2 3 3 4 2 2" xfId="47725"/>
    <cellStyle name="Total 14 2 3 3 4 3" xfId="38203"/>
    <cellStyle name="Total 14 2 3 3 5" xfId="17027"/>
    <cellStyle name="Total 14 2 3 3 5 2" xfId="28773"/>
    <cellStyle name="Total 14 2 3 3 5 2 2" xfId="48599"/>
    <cellStyle name="Total 14 2 3 3 5 3" xfId="39077"/>
    <cellStyle name="Total 14 2 3 3 6" xfId="17892"/>
    <cellStyle name="Total 14 2 3 3 6 2" xfId="29612"/>
    <cellStyle name="Total 14 2 3 3 6 2 2" xfId="49438"/>
    <cellStyle name="Total 14 2 3 3 6 3" xfId="39942"/>
    <cellStyle name="Total 14 2 3 3 7" xfId="18668"/>
    <cellStyle name="Total 14 2 3 3 7 2" xfId="30388"/>
    <cellStyle name="Total 14 2 3 3 7 2 2" xfId="50214"/>
    <cellStyle name="Total 14 2 3 3 7 3" xfId="40718"/>
    <cellStyle name="Total 14 2 3 3 8" xfId="19425"/>
    <cellStyle name="Total 14 2 3 3 8 2" xfId="41475"/>
    <cellStyle name="Total 14 2 3 3 9" xfId="31900"/>
    <cellStyle name="Total 14 2 3 4" xfId="12606"/>
    <cellStyle name="Total 14 2 3 4 2" xfId="24419"/>
    <cellStyle name="Total 14 2 3 4 2 2" xfId="44246"/>
    <cellStyle name="Total 14 2 3 4 3" xfId="34657"/>
    <cellStyle name="Total 14 2 3 5" xfId="10591"/>
    <cellStyle name="Total 14 2 3 5 2" xfId="22462"/>
    <cellStyle name="Total 14 2 3 5 2 2" xfId="42293"/>
    <cellStyle name="Total 14 2 3 5 3" xfId="32646"/>
    <cellStyle name="Total 14 2 3 6" xfId="11877"/>
    <cellStyle name="Total 14 2 3 6 2" xfId="23715"/>
    <cellStyle name="Total 14 2 3 6 2 2" xfId="43543"/>
    <cellStyle name="Total 14 2 3 6 3" xfId="33929"/>
    <cellStyle name="Total 14 2 3 7" xfId="11227"/>
    <cellStyle name="Total 14 2 3 7 2" xfId="23095"/>
    <cellStyle name="Total 14 2 3 7 2 2" xfId="42925"/>
    <cellStyle name="Total 14 2 3 7 3" xfId="33281"/>
    <cellStyle name="Total 14 2 3 8" xfId="12516"/>
    <cellStyle name="Total 14 2 3 8 2" xfId="24331"/>
    <cellStyle name="Total 14 2 3 8 2 2" xfId="44158"/>
    <cellStyle name="Total 14 2 3 8 3" xfId="34567"/>
    <cellStyle name="Total 14 2 3 9" xfId="10674"/>
    <cellStyle name="Total 14 2 3 9 2" xfId="22545"/>
    <cellStyle name="Total 14 2 3 9 2 2" xfId="42376"/>
    <cellStyle name="Total 14 2 3 9 3" xfId="32729"/>
    <cellStyle name="Total 14 2 4" xfId="8176"/>
    <cellStyle name="Total 14 2 4 2" xfId="13146"/>
    <cellStyle name="Total 14 2 4 2 2" xfId="24939"/>
    <cellStyle name="Total 14 2 4 2 2 2" xfId="44765"/>
    <cellStyle name="Total 14 2 4 2 3" xfId="35196"/>
    <cellStyle name="Total 14 2 4 3" xfId="10163"/>
    <cellStyle name="Total 14 2 4 3 2" xfId="22037"/>
    <cellStyle name="Total 14 2 4 3 2 2" xfId="41869"/>
    <cellStyle name="Total 14 2 4 3 3" xfId="32219"/>
    <cellStyle name="Total 14 2 4 4" xfId="13349"/>
    <cellStyle name="Total 14 2 4 4 2" xfId="25135"/>
    <cellStyle name="Total 14 2 4 4 2 2" xfId="44961"/>
    <cellStyle name="Total 14 2 4 4 3" xfId="35399"/>
    <cellStyle name="Total 14 2 4 5" xfId="10007"/>
    <cellStyle name="Total 14 2 4 5 2" xfId="21882"/>
    <cellStyle name="Total 14 2 4 5 2 2" xfId="41714"/>
    <cellStyle name="Total 14 2 4 5 3" xfId="32063"/>
    <cellStyle name="Total 14 2 4 6" xfId="13924"/>
    <cellStyle name="Total 14 2 4 6 2" xfId="25697"/>
    <cellStyle name="Total 14 2 4 6 2 2" xfId="45523"/>
    <cellStyle name="Total 14 2 4 6 3" xfId="35974"/>
    <cellStyle name="Total 14 2 4 7" xfId="14886"/>
    <cellStyle name="Total 14 2 4 7 2" xfId="26656"/>
    <cellStyle name="Total 14 2 4 7 2 2" xfId="46482"/>
    <cellStyle name="Total 14 2 4 7 3" xfId="36936"/>
    <cellStyle name="Total 14 2 4 8" xfId="15838"/>
    <cellStyle name="Total 14 2 4 8 2" xfId="37888"/>
    <cellStyle name="Total 14 2 4 9" xfId="31232"/>
    <cellStyle name="Total 14 2 5" xfId="9608"/>
    <cellStyle name="Total 14 2 5 2" xfId="14013"/>
    <cellStyle name="Total 14 2 5 2 2" xfId="25785"/>
    <cellStyle name="Total 14 2 5 2 2 2" xfId="45611"/>
    <cellStyle name="Total 14 2 5 2 3" xfId="36063"/>
    <cellStyle name="Total 14 2 5 3" xfId="14973"/>
    <cellStyle name="Total 14 2 5 3 2" xfId="26743"/>
    <cellStyle name="Total 14 2 5 3 2 2" xfId="46569"/>
    <cellStyle name="Total 14 2 5 3 3" xfId="37023"/>
    <cellStyle name="Total 14 2 5 4" xfId="15925"/>
    <cellStyle name="Total 14 2 5 4 2" xfId="27671"/>
    <cellStyle name="Total 14 2 5 4 2 2" xfId="47497"/>
    <cellStyle name="Total 14 2 5 4 3" xfId="37975"/>
    <cellStyle name="Total 14 2 5 5" xfId="16799"/>
    <cellStyle name="Total 14 2 5 5 2" xfId="28545"/>
    <cellStyle name="Total 14 2 5 5 2 2" xfId="48371"/>
    <cellStyle name="Total 14 2 5 5 3" xfId="38849"/>
    <cellStyle name="Total 14 2 5 6" xfId="17664"/>
    <cellStyle name="Total 14 2 5 6 2" xfId="29384"/>
    <cellStyle name="Total 14 2 5 6 2 2" xfId="49210"/>
    <cellStyle name="Total 14 2 5 6 3" xfId="39714"/>
    <cellStyle name="Total 14 2 5 7" xfId="18440"/>
    <cellStyle name="Total 14 2 5 7 2" xfId="30160"/>
    <cellStyle name="Total 14 2 5 7 2 2" xfId="49986"/>
    <cellStyle name="Total 14 2 5 7 3" xfId="40490"/>
    <cellStyle name="Total 14 2 5 8" xfId="19197"/>
    <cellStyle name="Total 14 2 5 8 2" xfId="41247"/>
    <cellStyle name="Total 14 2 5 9" xfId="31672"/>
    <cellStyle name="Total 14 2 6" xfId="12072"/>
    <cellStyle name="Total 14 2 6 2" xfId="23898"/>
    <cellStyle name="Total 14 2 6 2 2" xfId="43726"/>
    <cellStyle name="Total 14 2 6 3" xfId="34124"/>
    <cellStyle name="Total 14 2 7" xfId="11063"/>
    <cellStyle name="Total 14 2 7 2" xfId="22931"/>
    <cellStyle name="Total 14 2 7 2 2" xfId="42761"/>
    <cellStyle name="Total 14 2 7 3" xfId="33117"/>
    <cellStyle name="Total 14 2 8" xfId="11683"/>
    <cellStyle name="Total 14 2 8 2" xfId="23536"/>
    <cellStyle name="Total 14 2 8 2 2" xfId="43365"/>
    <cellStyle name="Total 14 2 8 3" xfId="33736"/>
    <cellStyle name="Total 14 2 9" xfId="11374"/>
    <cellStyle name="Total 14 2 9 2" xfId="23238"/>
    <cellStyle name="Total 14 2 9 2 2" xfId="43067"/>
    <cellStyle name="Total 14 2 9 3" xfId="33427"/>
    <cellStyle name="Total 14 3" xfId="7064"/>
    <cellStyle name="Total 14 3 10" xfId="14497"/>
    <cellStyle name="Total 14 3 10 2" xfId="26269"/>
    <cellStyle name="Total 14 3 10 2 2" xfId="46095"/>
    <cellStyle name="Total 14 3 10 3" xfId="36547"/>
    <cellStyle name="Total 14 3 11" xfId="15457"/>
    <cellStyle name="Total 14 3 11 2" xfId="27225"/>
    <cellStyle name="Total 14 3 11 2 2" xfId="47051"/>
    <cellStyle name="Total 14 3 11 3" xfId="37507"/>
    <cellStyle name="Total 14 3 12" xfId="30816"/>
    <cellStyle name="Total 14 3 2" xfId="7869"/>
    <cellStyle name="Total 14 3 2 10" xfId="18268"/>
    <cellStyle name="Total 14 3 2 10 2" xfId="29988"/>
    <cellStyle name="Total 14 3 2 10 2 2" xfId="49814"/>
    <cellStyle name="Total 14 3 2 10 3" xfId="40318"/>
    <cellStyle name="Total 14 3 2 11" xfId="31065"/>
    <cellStyle name="Total 14 3 2 2" xfId="9512"/>
    <cellStyle name="Total 14 3 2 2 2" xfId="13934"/>
    <cellStyle name="Total 14 3 2 2 2 2" xfId="25707"/>
    <cellStyle name="Total 14 3 2 2 2 2 2" xfId="45533"/>
    <cellStyle name="Total 14 3 2 2 2 3" xfId="35984"/>
    <cellStyle name="Total 14 3 2 2 3" xfId="14896"/>
    <cellStyle name="Total 14 3 2 2 3 2" xfId="26666"/>
    <cellStyle name="Total 14 3 2 2 3 2 2" xfId="46492"/>
    <cellStyle name="Total 14 3 2 2 3 3" xfId="36946"/>
    <cellStyle name="Total 14 3 2 2 4" xfId="15848"/>
    <cellStyle name="Total 14 3 2 2 4 2" xfId="27594"/>
    <cellStyle name="Total 14 3 2 2 4 2 2" xfId="47420"/>
    <cellStyle name="Total 14 3 2 2 4 3" xfId="37898"/>
    <cellStyle name="Total 14 3 2 2 5" xfId="16726"/>
    <cellStyle name="Total 14 3 2 2 5 2" xfId="28472"/>
    <cellStyle name="Total 14 3 2 2 5 2 2" xfId="48298"/>
    <cellStyle name="Total 14 3 2 2 5 3" xfId="38776"/>
    <cellStyle name="Total 14 3 2 2 6" xfId="17591"/>
    <cellStyle name="Total 14 3 2 2 6 2" xfId="29311"/>
    <cellStyle name="Total 14 3 2 2 6 2 2" xfId="49137"/>
    <cellStyle name="Total 14 3 2 2 6 3" xfId="39641"/>
    <cellStyle name="Total 14 3 2 2 7" xfId="18367"/>
    <cellStyle name="Total 14 3 2 2 7 2" xfId="30087"/>
    <cellStyle name="Total 14 3 2 2 7 2 2" xfId="49913"/>
    <cellStyle name="Total 14 3 2 2 7 3" xfId="40417"/>
    <cellStyle name="Total 14 3 2 2 8" xfId="19124"/>
    <cellStyle name="Total 14 3 2 2 8 2" xfId="41174"/>
    <cellStyle name="Total 14 3 2 2 9" xfId="31599"/>
    <cellStyle name="Total 14 3 2 3" xfId="9950"/>
    <cellStyle name="Total 14 3 2 3 2" xfId="14355"/>
    <cellStyle name="Total 14 3 2 3 2 2" xfId="26127"/>
    <cellStyle name="Total 14 3 2 3 2 2 2" xfId="45953"/>
    <cellStyle name="Total 14 3 2 3 2 3" xfId="36405"/>
    <cellStyle name="Total 14 3 2 3 3" xfId="15315"/>
    <cellStyle name="Total 14 3 2 3 3 2" xfId="27085"/>
    <cellStyle name="Total 14 3 2 3 3 2 2" xfId="46911"/>
    <cellStyle name="Total 14 3 2 3 3 3" xfId="37365"/>
    <cellStyle name="Total 14 3 2 3 4" xfId="16267"/>
    <cellStyle name="Total 14 3 2 3 4 2" xfId="28013"/>
    <cellStyle name="Total 14 3 2 3 4 2 2" xfId="47839"/>
    <cellStyle name="Total 14 3 2 3 4 3" xfId="38317"/>
    <cellStyle name="Total 14 3 2 3 5" xfId="17141"/>
    <cellStyle name="Total 14 3 2 3 5 2" xfId="28887"/>
    <cellStyle name="Total 14 3 2 3 5 2 2" xfId="48713"/>
    <cellStyle name="Total 14 3 2 3 5 3" xfId="39191"/>
    <cellStyle name="Total 14 3 2 3 6" xfId="18006"/>
    <cellStyle name="Total 14 3 2 3 6 2" xfId="29726"/>
    <cellStyle name="Total 14 3 2 3 6 2 2" xfId="49552"/>
    <cellStyle name="Total 14 3 2 3 6 3" xfId="40056"/>
    <cellStyle name="Total 14 3 2 3 7" xfId="18782"/>
    <cellStyle name="Total 14 3 2 3 7 2" xfId="30502"/>
    <cellStyle name="Total 14 3 2 3 7 2 2" xfId="50328"/>
    <cellStyle name="Total 14 3 2 3 7 3" xfId="40832"/>
    <cellStyle name="Total 14 3 2 3 8" xfId="19539"/>
    <cellStyle name="Total 14 3 2 3 8 2" xfId="41589"/>
    <cellStyle name="Total 14 3 2 3 9" xfId="32014"/>
    <cellStyle name="Total 14 3 2 4" xfId="12920"/>
    <cellStyle name="Total 14 3 2 4 2" xfId="24717"/>
    <cellStyle name="Total 14 3 2 4 2 2" xfId="44544"/>
    <cellStyle name="Total 14 3 2 4 3" xfId="34971"/>
    <cellStyle name="Total 14 3 2 5" xfId="13660"/>
    <cellStyle name="Total 14 3 2 5 2" xfId="25442"/>
    <cellStyle name="Total 14 3 2 5 2 2" xfId="45268"/>
    <cellStyle name="Total 14 3 2 5 3" xfId="35710"/>
    <cellStyle name="Total 14 3 2 6" xfId="14666"/>
    <cellStyle name="Total 14 3 2 6 2" xfId="26437"/>
    <cellStyle name="Total 14 3 2 6 2 2" xfId="46263"/>
    <cellStyle name="Total 14 3 2 6 3" xfId="36716"/>
    <cellStyle name="Total 14 3 2 7" xfId="15624"/>
    <cellStyle name="Total 14 3 2 7 2" xfId="27384"/>
    <cellStyle name="Total 14 3 2 7 2 2" xfId="47210"/>
    <cellStyle name="Total 14 3 2 7 3" xfId="37674"/>
    <cellStyle name="Total 14 3 2 8" xfId="16550"/>
    <cellStyle name="Total 14 3 2 8 2" xfId="28296"/>
    <cellStyle name="Total 14 3 2 8 2 2" xfId="48122"/>
    <cellStyle name="Total 14 3 2 8 3" xfId="38600"/>
    <cellStyle name="Total 14 3 2 9" xfId="17421"/>
    <cellStyle name="Total 14 3 2 9 2" xfId="29164"/>
    <cellStyle name="Total 14 3 2 9 2 2" xfId="48990"/>
    <cellStyle name="Total 14 3 2 9 3" xfId="39471"/>
    <cellStyle name="Total 14 3 3" xfId="8709"/>
    <cellStyle name="Total 14 3 3 2" xfId="13451"/>
    <cellStyle name="Total 14 3 3 2 2" xfId="25236"/>
    <cellStyle name="Total 14 3 3 2 2 2" xfId="45062"/>
    <cellStyle name="Total 14 3 3 2 3" xfId="35501"/>
    <cellStyle name="Total 14 3 3 3" xfId="14471"/>
    <cellStyle name="Total 14 3 3 3 2" xfId="26243"/>
    <cellStyle name="Total 14 3 3 3 2 2" xfId="46069"/>
    <cellStyle name="Total 14 3 3 3 3" xfId="36521"/>
    <cellStyle name="Total 14 3 3 4" xfId="15431"/>
    <cellStyle name="Total 14 3 3 4 2" xfId="27199"/>
    <cellStyle name="Total 14 3 3 4 2 2" xfId="47025"/>
    <cellStyle name="Total 14 3 3 4 3" xfId="37481"/>
    <cellStyle name="Total 14 3 3 5" xfId="16380"/>
    <cellStyle name="Total 14 3 3 5 2" xfId="28126"/>
    <cellStyle name="Total 14 3 3 5 2 2" xfId="47952"/>
    <cellStyle name="Total 14 3 3 5 3" xfId="38430"/>
    <cellStyle name="Total 14 3 3 6" xfId="17253"/>
    <cellStyle name="Total 14 3 3 6 2" xfId="28999"/>
    <cellStyle name="Total 14 3 3 6 2 2" xfId="48825"/>
    <cellStyle name="Total 14 3 3 6 3" xfId="39303"/>
    <cellStyle name="Total 14 3 3 7" xfId="18118"/>
    <cellStyle name="Total 14 3 3 7 2" xfId="29838"/>
    <cellStyle name="Total 14 3 3 7 2 2" xfId="49664"/>
    <cellStyle name="Total 14 3 3 7 3" xfId="40168"/>
    <cellStyle name="Total 14 3 3 8" xfId="18894"/>
    <cellStyle name="Total 14 3 3 8 2" xfId="40944"/>
    <cellStyle name="Total 14 3 3 9" xfId="31350"/>
    <cellStyle name="Total 14 3 4" xfId="9720"/>
    <cellStyle name="Total 14 3 4 2" xfId="14125"/>
    <cellStyle name="Total 14 3 4 2 2" xfId="25897"/>
    <cellStyle name="Total 14 3 4 2 2 2" xfId="45723"/>
    <cellStyle name="Total 14 3 4 2 3" xfId="36175"/>
    <cellStyle name="Total 14 3 4 3" xfId="15085"/>
    <cellStyle name="Total 14 3 4 3 2" xfId="26855"/>
    <cellStyle name="Total 14 3 4 3 2 2" xfId="46681"/>
    <cellStyle name="Total 14 3 4 3 3" xfId="37135"/>
    <cellStyle name="Total 14 3 4 4" xfId="16037"/>
    <cellStyle name="Total 14 3 4 4 2" xfId="27783"/>
    <cellStyle name="Total 14 3 4 4 2 2" xfId="47609"/>
    <cellStyle name="Total 14 3 4 4 3" xfId="38087"/>
    <cellStyle name="Total 14 3 4 5" xfId="16911"/>
    <cellStyle name="Total 14 3 4 5 2" xfId="28657"/>
    <cellStyle name="Total 14 3 4 5 2 2" xfId="48483"/>
    <cellStyle name="Total 14 3 4 5 3" xfId="38961"/>
    <cellStyle name="Total 14 3 4 6" xfId="17776"/>
    <cellStyle name="Total 14 3 4 6 2" xfId="29496"/>
    <cellStyle name="Total 14 3 4 6 2 2" xfId="49322"/>
    <cellStyle name="Total 14 3 4 6 3" xfId="39826"/>
    <cellStyle name="Total 14 3 4 7" xfId="18552"/>
    <cellStyle name="Total 14 3 4 7 2" xfId="30272"/>
    <cellStyle name="Total 14 3 4 7 2 2" xfId="50098"/>
    <cellStyle name="Total 14 3 4 7 3" xfId="40602"/>
    <cellStyle name="Total 14 3 4 8" xfId="19309"/>
    <cellStyle name="Total 14 3 4 8 2" xfId="41359"/>
    <cellStyle name="Total 14 3 4 9" xfId="31784"/>
    <cellStyle name="Total 14 3 5" xfId="12422"/>
    <cellStyle name="Total 14 3 5 2" xfId="24238"/>
    <cellStyle name="Total 14 3 5 2 2" xfId="44065"/>
    <cellStyle name="Total 14 3 5 3" xfId="34473"/>
    <cellStyle name="Total 14 3 6" xfId="10761"/>
    <cellStyle name="Total 14 3 6 2" xfId="22632"/>
    <cellStyle name="Total 14 3 6 2 2" xfId="42463"/>
    <cellStyle name="Total 14 3 6 3" xfId="32816"/>
    <cellStyle name="Total 14 3 7" xfId="13279"/>
    <cellStyle name="Total 14 3 7 2" xfId="25067"/>
    <cellStyle name="Total 14 3 7 2 2" xfId="44893"/>
    <cellStyle name="Total 14 3 7 3" xfId="35329"/>
    <cellStyle name="Total 14 3 8" xfId="10065"/>
    <cellStyle name="Total 14 3 8 2" xfId="21940"/>
    <cellStyle name="Total 14 3 8 2 2" xfId="41772"/>
    <cellStyle name="Total 14 3 8 3" xfId="32121"/>
    <cellStyle name="Total 14 3 9" xfId="13481"/>
    <cellStyle name="Total 14 3 9 2" xfId="25264"/>
    <cellStyle name="Total 14 3 9 2 2" xfId="45090"/>
    <cellStyle name="Total 14 3 9 3" xfId="35531"/>
    <cellStyle name="Total 14 4" xfId="7331"/>
    <cellStyle name="Total 14 4 10" xfId="12553"/>
    <cellStyle name="Total 14 4 10 2" xfId="24367"/>
    <cellStyle name="Total 14 4 10 2 2" xfId="44194"/>
    <cellStyle name="Total 14 4 10 3" xfId="34604"/>
    <cellStyle name="Total 14 4 11" xfId="30944"/>
    <cellStyle name="Total 14 4 2" xfId="8974"/>
    <cellStyle name="Total 14 4 2 2" xfId="13634"/>
    <cellStyle name="Total 14 4 2 2 2" xfId="25416"/>
    <cellStyle name="Total 14 4 2 2 2 2" xfId="45242"/>
    <cellStyle name="Total 14 4 2 2 3" xfId="35684"/>
    <cellStyle name="Total 14 4 2 3" xfId="14640"/>
    <cellStyle name="Total 14 4 2 3 2" xfId="26411"/>
    <cellStyle name="Total 14 4 2 3 2 2" xfId="46237"/>
    <cellStyle name="Total 14 4 2 3 3" xfId="36690"/>
    <cellStyle name="Total 14 4 2 4" xfId="15598"/>
    <cellStyle name="Total 14 4 2 4 2" xfId="27358"/>
    <cellStyle name="Total 14 4 2 4 2 2" xfId="47184"/>
    <cellStyle name="Total 14 4 2 4 3" xfId="37648"/>
    <cellStyle name="Total 14 4 2 5" xfId="16524"/>
    <cellStyle name="Total 14 4 2 5 2" xfId="28270"/>
    <cellStyle name="Total 14 4 2 5 2 2" xfId="48096"/>
    <cellStyle name="Total 14 4 2 5 3" xfId="38574"/>
    <cellStyle name="Total 14 4 2 6" xfId="17395"/>
    <cellStyle name="Total 14 4 2 6 2" xfId="29138"/>
    <cellStyle name="Total 14 4 2 6 2 2" xfId="48964"/>
    <cellStyle name="Total 14 4 2 6 3" xfId="39445"/>
    <cellStyle name="Total 14 4 2 7" xfId="18242"/>
    <cellStyle name="Total 14 4 2 7 2" xfId="29962"/>
    <cellStyle name="Total 14 4 2 7 2 2" xfId="49788"/>
    <cellStyle name="Total 14 4 2 7 3" xfId="40292"/>
    <cellStyle name="Total 14 4 2 8" xfId="19009"/>
    <cellStyle name="Total 14 4 2 8 2" xfId="41059"/>
    <cellStyle name="Total 14 4 2 9" xfId="31478"/>
    <cellStyle name="Total 14 4 3" xfId="9835"/>
    <cellStyle name="Total 14 4 3 2" xfId="14240"/>
    <cellStyle name="Total 14 4 3 2 2" xfId="26012"/>
    <cellStyle name="Total 14 4 3 2 2 2" xfId="45838"/>
    <cellStyle name="Total 14 4 3 2 3" xfId="36290"/>
    <cellStyle name="Total 14 4 3 3" xfId="15200"/>
    <cellStyle name="Total 14 4 3 3 2" xfId="26970"/>
    <cellStyle name="Total 14 4 3 3 2 2" xfId="46796"/>
    <cellStyle name="Total 14 4 3 3 3" xfId="37250"/>
    <cellStyle name="Total 14 4 3 4" xfId="16152"/>
    <cellStyle name="Total 14 4 3 4 2" xfId="27898"/>
    <cellStyle name="Total 14 4 3 4 2 2" xfId="47724"/>
    <cellStyle name="Total 14 4 3 4 3" xfId="38202"/>
    <cellStyle name="Total 14 4 3 5" xfId="17026"/>
    <cellStyle name="Total 14 4 3 5 2" xfId="28772"/>
    <cellStyle name="Total 14 4 3 5 2 2" xfId="48598"/>
    <cellStyle name="Total 14 4 3 5 3" xfId="39076"/>
    <cellStyle name="Total 14 4 3 6" xfId="17891"/>
    <cellStyle name="Total 14 4 3 6 2" xfId="29611"/>
    <cellStyle name="Total 14 4 3 6 2 2" xfId="49437"/>
    <cellStyle name="Total 14 4 3 6 3" xfId="39941"/>
    <cellStyle name="Total 14 4 3 7" xfId="18667"/>
    <cellStyle name="Total 14 4 3 7 2" xfId="30387"/>
    <cellStyle name="Total 14 4 3 7 2 2" xfId="50213"/>
    <cellStyle name="Total 14 4 3 7 3" xfId="40717"/>
    <cellStyle name="Total 14 4 3 8" xfId="19424"/>
    <cellStyle name="Total 14 4 3 8 2" xfId="41474"/>
    <cellStyle name="Total 14 4 3 9" xfId="31899"/>
    <cellStyle name="Total 14 4 4" xfId="12605"/>
    <cellStyle name="Total 14 4 4 2" xfId="24418"/>
    <cellStyle name="Total 14 4 4 2 2" xfId="44245"/>
    <cellStyle name="Total 14 4 4 3" xfId="34656"/>
    <cellStyle name="Total 14 4 5" xfId="10592"/>
    <cellStyle name="Total 14 4 5 2" xfId="22463"/>
    <cellStyle name="Total 14 4 5 2 2" xfId="42294"/>
    <cellStyle name="Total 14 4 5 3" xfId="32647"/>
    <cellStyle name="Total 14 4 6" xfId="11876"/>
    <cellStyle name="Total 14 4 6 2" xfId="23714"/>
    <cellStyle name="Total 14 4 6 2 2" xfId="43542"/>
    <cellStyle name="Total 14 4 6 3" xfId="33928"/>
    <cellStyle name="Total 14 4 7" xfId="11228"/>
    <cellStyle name="Total 14 4 7 2" xfId="23096"/>
    <cellStyle name="Total 14 4 7 2 2" xfId="42926"/>
    <cellStyle name="Total 14 4 7 3" xfId="33282"/>
    <cellStyle name="Total 14 4 8" xfId="13185"/>
    <cellStyle name="Total 14 4 8 2" xfId="24976"/>
    <cellStyle name="Total 14 4 8 2 2" xfId="44802"/>
    <cellStyle name="Total 14 4 8 3" xfId="35235"/>
    <cellStyle name="Total 14 4 9" xfId="10130"/>
    <cellStyle name="Total 14 4 9 2" xfId="22005"/>
    <cellStyle name="Total 14 4 9 2 2" xfId="41837"/>
    <cellStyle name="Total 14 4 9 3" xfId="32186"/>
    <cellStyle name="Total 14 5" xfId="8175"/>
    <cellStyle name="Total 14 5 2" xfId="13145"/>
    <cellStyle name="Total 14 5 2 2" xfId="24938"/>
    <cellStyle name="Total 14 5 2 2 2" xfId="44764"/>
    <cellStyle name="Total 14 5 2 3" xfId="35195"/>
    <cellStyle name="Total 14 5 3" xfId="10164"/>
    <cellStyle name="Total 14 5 3 2" xfId="22038"/>
    <cellStyle name="Total 14 5 3 2 2" xfId="41870"/>
    <cellStyle name="Total 14 5 3 3" xfId="32220"/>
    <cellStyle name="Total 14 5 4" xfId="13874"/>
    <cellStyle name="Total 14 5 4 2" xfId="25648"/>
    <cellStyle name="Total 14 5 4 2 2" xfId="45474"/>
    <cellStyle name="Total 14 5 4 3" xfId="35924"/>
    <cellStyle name="Total 14 5 5" xfId="14838"/>
    <cellStyle name="Total 14 5 5 2" xfId="26608"/>
    <cellStyle name="Total 14 5 5 2 2" xfId="46434"/>
    <cellStyle name="Total 14 5 5 3" xfId="36888"/>
    <cellStyle name="Total 14 5 6" xfId="15790"/>
    <cellStyle name="Total 14 5 6 2" xfId="27540"/>
    <cellStyle name="Total 14 5 6 2 2" xfId="47366"/>
    <cellStyle name="Total 14 5 6 3" xfId="37840"/>
    <cellStyle name="Total 14 5 7" xfId="16672"/>
    <cellStyle name="Total 14 5 7 2" xfId="28418"/>
    <cellStyle name="Total 14 5 7 2 2" xfId="48244"/>
    <cellStyle name="Total 14 5 7 3" xfId="38722"/>
    <cellStyle name="Total 14 5 8" xfId="17540"/>
    <cellStyle name="Total 14 5 8 2" xfId="39590"/>
    <cellStyle name="Total 14 5 9" xfId="31231"/>
    <cellStyle name="Total 14 6" xfId="9607"/>
    <cellStyle name="Total 14 6 2" xfId="14012"/>
    <cellStyle name="Total 14 6 2 2" xfId="25784"/>
    <cellStyle name="Total 14 6 2 2 2" xfId="45610"/>
    <cellStyle name="Total 14 6 2 3" xfId="36062"/>
    <cellStyle name="Total 14 6 3" xfId="14972"/>
    <cellStyle name="Total 14 6 3 2" xfId="26742"/>
    <cellStyle name="Total 14 6 3 2 2" xfId="46568"/>
    <cellStyle name="Total 14 6 3 3" xfId="37022"/>
    <cellStyle name="Total 14 6 4" xfId="15924"/>
    <cellStyle name="Total 14 6 4 2" xfId="27670"/>
    <cellStyle name="Total 14 6 4 2 2" xfId="47496"/>
    <cellStyle name="Total 14 6 4 3" xfId="37974"/>
    <cellStyle name="Total 14 6 5" xfId="16798"/>
    <cellStyle name="Total 14 6 5 2" xfId="28544"/>
    <cellStyle name="Total 14 6 5 2 2" xfId="48370"/>
    <cellStyle name="Total 14 6 5 3" xfId="38848"/>
    <cellStyle name="Total 14 6 6" xfId="17663"/>
    <cellStyle name="Total 14 6 6 2" xfId="29383"/>
    <cellStyle name="Total 14 6 6 2 2" xfId="49209"/>
    <cellStyle name="Total 14 6 6 3" xfId="39713"/>
    <cellStyle name="Total 14 6 7" xfId="18439"/>
    <cellStyle name="Total 14 6 7 2" xfId="30159"/>
    <cellStyle name="Total 14 6 7 2 2" xfId="49985"/>
    <cellStyle name="Total 14 6 7 3" xfId="40489"/>
    <cellStyle name="Total 14 6 8" xfId="19196"/>
    <cellStyle name="Total 14 6 8 2" xfId="41246"/>
    <cellStyle name="Total 14 6 9" xfId="31671"/>
    <cellStyle name="Total 14 7" xfId="12071"/>
    <cellStyle name="Total 14 7 2" xfId="23897"/>
    <cellStyle name="Total 14 7 2 2" xfId="43725"/>
    <cellStyle name="Total 14 7 3" xfId="34123"/>
    <cellStyle name="Total 14 8" xfId="11064"/>
    <cellStyle name="Total 14 8 2" xfId="22932"/>
    <cellStyle name="Total 14 8 2 2" xfId="42762"/>
    <cellStyle name="Total 14 8 3" xfId="33118"/>
    <cellStyle name="Total 14 9" xfId="11682"/>
    <cellStyle name="Total 14 9 2" xfId="23535"/>
    <cellStyle name="Total 14 9 2 2" xfId="43364"/>
    <cellStyle name="Total 14 9 3" xfId="33735"/>
    <cellStyle name="Total 15" xfId="6439"/>
    <cellStyle name="Total 15 10" xfId="11373"/>
    <cellStyle name="Total 15 10 2" xfId="23237"/>
    <cellStyle name="Total 15 10 2 2" xfId="43066"/>
    <cellStyle name="Total 15 10 3" xfId="33426"/>
    <cellStyle name="Total 15 11" xfId="12693"/>
    <cellStyle name="Total 15 11 2" xfId="24506"/>
    <cellStyle name="Total 15 11 2 2" xfId="44333"/>
    <cellStyle name="Total 15 11 3" xfId="34744"/>
    <cellStyle name="Total 15 12" xfId="10508"/>
    <cellStyle name="Total 15 12 2" xfId="22379"/>
    <cellStyle name="Total 15 12 2 2" xfId="42210"/>
    <cellStyle name="Total 15 12 3" xfId="32563"/>
    <cellStyle name="Total 15 13" xfId="11894"/>
    <cellStyle name="Total 15 13 2" xfId="23732"/>
    <cellStyle name="Total 15 13 2 2" xfId="43560"/>
    <cellStyle name="Total 15 13 3" xfId="33946"/>
    <cellStyle name="Total 15 14" xfId="30696"/>
    <cellStyle name="Total 15 2" xfId="6440"/>
    <cellStyle name="Total 15 2 10" xfId="13722"/>
    <cellStyle name="Total 15 2 10 2" xfId="25502"/>
    <cellStyle name="Total 15 2 10 2 2" xfId="45328"/>
    <cellStyle name="Total 15 2 10 3" xfId="35772"/>
    <cellStyle name="Total 15 2 11" xfId="14723"/>
    <cellStyle name="Total 15 2 11 2" xfId="26494"/>
    <cellStyle name="Total 15 2 11 2 2" xfId="46320"/>
    <cellStyle name="Total 15 2 11 3" xfId="36773"/>
    <cellStyle name="Total 15 2 12" xfId="15681"/>
    <cellStyle name="Total 15 2 12 2" xfId="27440"/>
    <cellStyle name="Total 15 2 12 2 2" xfId="47266"/>
    <cellStyle name="Total 15 2 12 3" xfId="37731"/>
    <cellStyle name="Total 15 2 13" xfId="30697"/>
    <cellStyle name="Total 15 2 2" xfId="7067"/>
    <cellStyle name="Total 15 2 2 10" xfId="16614"/>
    <cellStyle name="Total 15 2 2 10 2" xfId="28360"/>
    <cellStyle name="Total 15 2 2 10 2 2" xfId="48186"/>
    <cellStyle name="Total 15 2 2 10 3" xfId="38664"/>
    <cellStyle name="Total 15 2 2 11" xfId="17485"/>
    <cellStyle name="Total 15 2 2 11 2" xfId="29227"/>
    <cellStyle name="Total 15 2 2 11 2 2" xfId="49053"/>
    <cellStyle name="Total 15 2 2 11 3" xfId="39535"/>
    <cellStyle name="Total 15 2 2 12" xfId="30819"/>
    <cellStyle name="Total 15 2 2 2" xfId="7870"/>
    <cellStyle name="Total 15 2 2 2 10" xfId="10493"/>
    <cellStyle name="Total 15 2 2 2 10 2" xfId="22367"/>
    <cellStyle name="Total 15 2 2 2 10 2 2" xfId="42198"/>
    <cellStyle name="Total 15 2 2 2 10 3" xfId="32548"/>
    <cellStyle name="Total 15 2 2 2 11" xfId="31066"/>
    <cellStyle name="Total 15 2 2 2 2" xfId="9513"/>
    <cellStyle name="Total 15 2 2 2 2 2" xfId="13935"/>
    <cellStyle name="Total 15 2 2 2 2 2 2" xfId="25708"/>
    <cellStyle name="Total 15 2 2 2 2 2 2 2" xfId="45534"/>
    <cellStyle name="Total 15 2 2 2 2 2 3" xfId="35985"/>
    <cellStyle name="Total 15 2 2 2 2 3" xfId="14897"/>
    <cellStyle name="Total 15 2 2 2 2 3 2" xfId="26667"/>
    <cellStyle name="Total 15 2 2 2 2 3 2 2" xfId="46493"/>
    <cellStyle name="Total 15 2 2 2 2 3 3" xfId="36947"/>
    <cellStyle name="Total 15 2 2 2 2 4" xfId="15849"/>
    <cellStyle name="Total 15 2 2 2 2 4 2" xfId="27595"/>
    <cellStyle name="Total 15 2 2 2 2 4 2 2" xfId="47421"/>
    <cellStyle name="Total 15 2 2 2 2 4 3" xfId="37899"/>
    <cellStyle name="Total 15 2 2 2 2 5" xfId="16727"/>
    <cellStyle name="Total 15 2 2 2 2 5 2" xfId="28473"/>
    <cellStyle name="Total 15 2 2 2 2 5 2 2" xfId="48299"/>
    <cellStyle name="Total 15 2 2 2 2 5 3" xfId="38777"/>
    <cellStyle name="Total 15 2 2 2 2 6" xfId="17592"/>
    <cellStyle name="Total 15 2 2 2 2 6 2" xfId="29312"/>
    <cellStyle name="Total 15 2 2 2 2 6 2 2" xfId="49138"/>
    <cellStyle name="Total 15 2 2 2 2 6 3" xfId="39642"/>
    <cellStyle name="Total 15 2 2 2 2 7" xfId="18368"/>
    <cellStyle name="Total 15 2 2 2 2 7 2" xfId="30088"/>
    <cellStyle name="Total 15 2 2 2 2 7 2 2" xfId="49914"/>
    <cellStyle name="Total 15 2 2 2 2 7 3" xfId="40418"/>
    <cellStyle name="Total 15 2 2 2 2 8" xfId="19125"/>
    <cellStyle name="Total 15 2 2 2 2 8 2" xfId="41175"/>
    <cellStyle name="Total 15 2 2 2 2 9" xfId="31600"/>
    <cellStyle name="Total 15 2 2 2 3" xfId="9951"/>
    <cellStyle name="Total 15 2 2 2 3 2" xfId="14356"/>
    <cellStyle name="Total 15 2 2 2 3 2 2" xfId="26128"/>
    <cellStyle name="Total 15 2 2 2 3 2 2 2" xfId="45954"/>
    <cellStyle name="Total 15 2 2 2 3 2 3" xfId="36406"/>
    <cellStyle name="Total 15 2 2 2 3 3" xfId="15316"/>
    <cellStyle name="Total 15 2 2 2 3 3 2" xfId="27086"/>
    <cellStyle name="Total 15 2 2 2 3 3 2 2" xfId="46912"/>
    <cellStyle name="Total 15 2 2 2 3 3 3" xfId="37366"/>
    <cellStyle name="Total 15 2 2 2 3 4" xfId="16268"/>
    <cellStyle name="Total 15 2 2 2 3 4 2" xfId="28014"/>
    <cellStyle name="Total 15 2 2 2 3 4 2 2" xfId="47840"/>
    <cellStyle name="Total 15 2 2 2 3 4 3" xfId="38318"/>
    <cellStyle name="Total 15 2 2 2 3 5" xfId="17142"/>
    <cellStyle name="Total 15 2 2 2 3 5 2" xfId="28888"/>
    <cellStyle name="Total 15 2 2 2 3 5 2 2" xfId="48714"/>
    <cellStyle name="Total 15 2 2 2 3 5 3" xfId="39192"/>
    <cellStyle name="Total 15 2 2 2 3 6" xfId="18007"/>
    <cellStyle name="Total 15 2 2 2 3 6 2" xfId="29727"/>
    <cellStyle name="Total 15 2 2 2 3 6 2 2" xfId="49553"/>
    <cellStyle name="Total 15 2 2 2 3 6 3" xfId="40057"/>
    <cellStyle name="Total 15 2 2 2 3 7" xfId="18783"/>
    <cellStyle name="Total 15 2 2 2 3 7 2" xfId="30503"/>
    <cellStyle name="Total 15 2 2 2 3 7 2 2" xfId="50329"/>
    <cellStyle name="Total 15 2 2 2 3 7 3" xfId="40833"/>
    <cellStyle name="Total 15 2 2 2 3 8" xfId="19540"/>
    <cellStyle name="Total 15 2 2 2 3 8 2" xfId="41590"/>
    <cellStyle name="Total 15 2 2 2 3 9" xfId="32015"/>
    <cellStyle name="Total 15 2 2 2 4" xfId="12921"/>
    <cellStyle name="Total 15 2 2 2 4 2" xfId="24718"/>
    <cellStyle name="Total 15 2 2 2 4 2 2" xfId="44545"/>
    <cellStyle name="Total 15 2 2 2 4 3" xfId="34972"/>
    <cellStyle name="Total 15 2 2 2 5" xfId="12631"/>
    <cellStyle name="Total 15 2 2 2 5 2" xfId="24444"/>
    <cellStyle name="Total 15 2 2 2 5 2 2" xfId="44271"/>
    <cellStyle name="Total 15 2 2 2 5 3" xfId="34682"/>
    <cellStyle name="Total 15 2 2 2 6" xfId="10566"/>
    <cellStyle name="Total 15 2 2 2 6 2" xfId="22437"/>
    <cellStyle name="Total 15 2 2 2 6 2 2" xfId="42268"/>
    <cellStyle name="Total 15 2 2 2 6 3" xfId="32621"/>
    <cellStyle name="Total 15 2 2 2 7" xfId="11886"/>
    <cellStyle name="Total 15 2 2 2 7 2" xfId="23724"/>
    <cellStyle name="Total 15 2 2 2 7 2 2" xfId="43552"/>
    <cellStyle name="Total 15 2 2 2 7 3" xfId="33938"/>
    <cellStyle name="Total 15 2 2 2 8" xfId="11218"/>
    <cellStyle name="Total 15 2 2 2 8 2" xfId="23086"/>
    <cellStyle name="Total 15 2 2 2 8 2 2" xfId="42916"/>
    <cellStyle name="Total 15 2 2 2 8 3" xfId="33272"/>
    <cellStyle name="Total 15 2 2 2 9" xfId="12720"/>
    <cellStyle name="Total 15 2 2 2 9 2" xfId="24529"/>
    <cellStyle name="Total 15 2 2 2 9 2 2" xfId="44356"/>
    <cellStyle name="Total 15 2 2 2 9 3" xfId="34771"/>
    <cellStyle name="Total 15 2 2 3" xfId="8712"/>
    <cellStyle name="Total 15 2 2 3 2" xfId="13454"/>
    <cellStyle name="Total 15 2 2 3 2 2" xfId="25239"/>
    <cellStyle name="Total 15 2 2 3 2 2 2" xfId="45065"/>
    <cellStyle name="Total 15 2 2 3 2 3" xfId="35504"/>
    <cellStyle name="Total 15 2 2 3 3" xfId="14474"/>
    <cellStyle name="Total 15 2 2 3 3 2" xfId="26246"/>
    <cellStyle name="Total 15 2 2 3 3 2 2" xfId="46072"/>
    <cellStyle name="Total 15 2 2 3 3 3" xfId="36524"/>
    <cellStyle name="Total 15 2 2 3 4" xfId="15434"/>
    <cellStyle name="Total 15 2 2 3 4 2" xfId="27202"/>
    <cellStyle name="Total 15 2 2 3 4 2 2" xfId="47028"/>
    <cellStyle name="Total 15 2 2 3 4 3" xfId="37484"/>
    <cellStyle name="Total 15 2 2 3 5" xfId="16383"/>
    <cellStyle name="Total 15 2 2 3 5 2" xfId="28129"/>
    <cellStyle name="Total 15 2 2 3 5 2 2" xfId="47955"/>
    <cellStyle name="Total 15 2 2 3 5 3" xfId="38433"/>
    <cellStyle name="Total 15 2 2 3 6" xfId="17256"/>
    <cellStyle name="Total 15 2 2 3 6 2" xfId="29002"/>
    <cellStyle name="Total 15 2 2 3 6 2 2" xfId="48828"/>
    <cellStyle name="Total 15 2 2 3 6 3" xfId="39306"/>
    <cellStyle name="Total 15 2 2 3 7" xfId="18121"/>
    <cellStyle name="Total 15 2 2 3 7 2" xfId="29841"/>
    <cellStyle name="Total 15 2 2 3 7 2 2" xfId="49667"/>
    <cellStyle name="Total 15 2 2 3 7 3" xfId="40171"/>
    <cellStyle name="Total 15 2 2 3 8" xfId="18897"/>
    <cellStyle name="Total 15 2 2 3 8 2" xfId="40947"/>
    <cellStyle name="Total 15 2 2 3 9" xfId="31353"/>
    <cellStyle name="Total 15 2 2 4" xfId="9723"/>
    <cellStyle name="Total 15 2 2 4 2" xfId="14128"/>
    <cellStyle name="Total 15 2 2 4 2 2" xfId="25900"/>
    <cellStyle name="Total 15 2 2 4 2 2 2" xfId="45726"/>
    <cellStyle name="Total 15 2 2 4 2 3" xfId="36178"/>
    <cellStyle name="Total 15 2 2 4 3" xfId="15088"/>
    <cellStyle name="Total 15 2 2 4 3 2" xfId="26858"/>
    <cellStyle name="Total 15 2 2 4 3 2 2" xfId="46684"/>
    <cellStyle name="Total 15 2 2 4 3 3" xfId="37138"/>
    <cellStyle name="Total 15 2 2 4 4" xfId="16040"/>
    <cellStyle name="Total 15 2 2 4 4 2" xfId="27786"/>
    <cellStyle name="Total 15 2 2 4 4 2 2" xfId="47612"/>
    <cellStyle name="Total 15 2 2 4 4 3" xfId="38090"/>
    <cellStyle name="Total 15 2 2 4 5" xfId="16914"/>
    <cellStyle name="Total 15 2 2 4 5 2" xfId="28660"/>
    <cellStyle name="Total 15 2 2 4 5 2 2" xfId="48486"/>
    <cellStyle name="Total 15 2 2 4 5 3" xfId="38964"/>
    <cellStyle name="Total 15 2 2 4 6" xfId="17779"/>
    <cellStyle name="Total 15 2 2 4 6 2" xfId="29499"/>
    <cellStyle name="Total 15 2 2 4 6 2 2" xfId="49325"/>
    <cellStyle name="Total 15 2 2 4 6 3" xfId="39829"/>
    <cellStyle name="Total 15 2 2 4 7" xfId="18555"/>
    <cellStyle name="Total 15 2 2 4 7 2" xfId="30275"/>
    <cellStyle name="Total 15 2 2 4 7 2 2" xfId="50101"/>
    <cellStyle name="Total 15 2 2 4 7 3" xfId="40605"/>
    <cellStyle name="Total 15 2 2 4 8" xfId="19312"/>
    <cellStyle name="Total 15 2 2 4 8 2" xfId="41362"/>
    <cellStyle name="Total 15 2 2 4 9" xfId="31787"/>
    <cellStyle name="Total 15 2 2 5" xfId="12425"/>
    <cellStyle name="Total 15 2 2 5 2" xfId="24241"/>
    <cellStyle name="Total 15 2 2 5 2 2" xfId="44068"/>
    <cellStyle name="Total 15 2 2 5 3" xfId="34476"/>
    <cellStyle name="Total 15 2 2 6" xfId="10758"/>
    <cellStyle name="Total 15 2 2 6 2" xfId="22629"/>
    <cellStyle name="Total 15 2 2 6 2 2" xfId="42460"/>
    <cellStyle name="Total 15 2 2 6 3" xfId="32813"/>
    <cellStyle name="Total 15 2 2 7" xfId="13784"/>
    <cellStyle name="Total 15 2 2 7 2" xfId="25559"/>
    <cellStyle name="Total 15 2 2 7 2 2" xfId="45385"/>
    <cellStyle name="Total 15 2 2 7 3" xfId="35834"/>
    <cellStyle name="Total 15 2 2 8" xfId="14762"/>
    <cellStyle name="Total 15 2 2 8 2" xfId="26532"/>
    <cellStyle name="Total 15 2 2 8 2 2" xfId="46358"/>
    <cellStyle name="Total 15 2 2 8 3" xfId="36812"/>
    <cellStyle name="Total 15 2 2 9" xfId="15715"/>
    <cellStyle name="Total 15 2 2 9 2" xfId="27469"/>
    <cellStyle name="Total 15 2 2 9 2 2" xfId="47295"/>
    <cellStyle name="Total 15 2 2 9 3" xfId="37765"/>
    <cellStyle name="Total 15 2 3" xfId="7334"/>
    <cellStyle name="Total 15 2 3 10" xfId="11349"/>
    <cellStyle name="Total 15 2 3 10 2" xfId="23216"/>
    <cellStyle name="Total 15 2 3 10 2 2" xfId="43045"/>
    <cellStyle name="Total 15 2 3 10 3" xfId="33402"/>
    <cellStyle name="Total 15 2 3 11" xfId="30947"/>
    <cellStyle name="Total 15 2 3 2" xfId="8977"/>
    <cellStyle name="Total 15 2 3 2 2" xfId="13637"/>
    <cellStyle name="Total 15 2 3 2 2 2" xfId="25419"/>
    <cellStyle name="Total 15 2 3 2 2 2 2" xfId="45245"/>
    <cellStyle name="Total 15 2 3 2 2 3" xfId="35687"/>
    <cellStyle name="Total 15 2 3 2 3" xfId="14643"/>
    <cellStyle name="Total 15 2 3 2 3 2" xfId="26414"/>
    <cellStyle name="Total 15 2 3 2 3 2 2" xfId="46240"/>
    <cellStyle name="Total 15 2 3 2 3 3" xfId="36693"/>
    <cellStyle name="Total 15 2 3 2 4" xfId="15601"/>
    <cellStyle name="Total 15 2 3 2 4 2" xfId="27361"/>
    <cellStyle name="Total 15 2 3 2 4 2 2" xfId="47187"/>
    <cellStyle name="Total 15 2 3 2 4 3" xfId="37651"/>
    <cellStyle name="Total 15 2 3 2 5" xfId="16527"/>
    <cellStyle name="Total 15 2 3 2 5 2" xfId="28273"/>
    <cellStyle name="Total 15 2 3 2 5 2 2" xfId="48099"/>
    <cellStyle name="Total 15 2 3 2 5 3" xfId="38577"/>
    <cellStyle name="Total 15 2 3 2 6" xfId="17398"/>
    <cellStyle name="Total 15 2 3 2 6 2" xfId="29141"/>
    <cellStyle name="Total 15 2 3 2 6 2 2" xfId="48967"/>
    <cellStyle name="Total 15 2 3 2 6 3" xfId="39448"/>
    <cellStyle name="Total 15 2 3 2 7" xfId="18245"/>
    <cellStyle name="Total 15 2 3 2 7 2" xfId="29965"/>
    <cellStyle name="Total 15 2 3 2 7 2 2" xfId="49791"/>
    <cellStyle name="Total 15 2 3 2 7 3" xfId="40295"/>
    <cellStyle name="Total 15 2 3 2 8" xfId="19012"/>
    <cellStyle name="Total 15 2 3 2 8 2" xfId="41062"/>
    <cellStyle name="Total 15 2 3 2 9" xfId="31481"/>
    <cellStyle name="Total 15 2 3 3" xfId="9838"/>
    <cellStyle name="Total 15 2 3 3 2" xfId="14243"/>
    <cellStyle name="Total 15 2 3 3 2 2" xfId="26015"/>
    <cellStyle name="Total 15 2 3 3 2 2 2" xfId="45841"/>
    <cellStyle name="Total 15 2 3 3 2 3" xfId="36293"/>
    <cellStyle name="Total 15 2 3 3 3" xfId="15203"/>
    <cellStyle name="Total 15 2 3 3 3 2" xfId="26973"/>
    <cellStyle name="Total 15 2 3 3 3 2 2" xfId="46799"/>
    <cellStyle name="Total 15 2 3 3 3 3" xfId="37253"/>
    <cellStyle name="Total 15 2 3 3 4" xfId="16155"/>
    <cellStyle name="Total 15 2 3 3 4 2" xfId="27901"/>
    <cellStyle name="Total 15 2 3 3 4 2 2" xfId="47727"/>
    <cellStyle name="Total 15 2 3 3 4 3" xfId="38205"/>
    <cellStyle name="Total 15 2 3 3 5" xfId="17029"/>
    <cellStyle name="Total 15 2 3 3 5 2" xfId="28775"/>
    <cellStyle name="Total 15 2 3 3 5 2 2" xfId="48601"/>
    <cellStyle name="Total 15 2 3 3 5 3" xfId="39079"/>
    <cellStyle name="Total 15 2 3 3 6" xfId="17894"/>
    <cellStyle name="Total 15 2 3 3 6 2" xfId="29614"/>
    <cellStyle name="Total 15 2 3 3 6 2 2" xfId="49440"/>
    <cellStyle name="Total 15 2 3 3 6 3" xfId="39944"/>
    <cellStyle name="Total 15 2 3 3 7" xfId="18670"/>
    <cellStyle name="Total 15 2 3 3 7 2" xfId="30390"/>
    <cellStyle name="Total 15 2 3 3 7 2 2" xfId="50216"/>
    <cellStyle name="Total 15 2 3 3 7 3" xfId="40720"/>
    <cellStyle name="Total 15 2 3 3 8" xfId="19427"/>
    <cellStyle name="Total 15 2 3 3 8 2" xfId="41477"/>
    <cellStyle name="Total 15 2 3 3 9" xfId="31902"/>
    <cellStyle name="Total 15 2 3 4" xfId="12608"/>
    <cellStyle name="Total 15 2 3 4 2" xfId="24421"/>
    <cellStyle name="Total 15 2 3 4 2 2" xfId="44248"/>
    <cellStyle name="Total 15 2 3 4 3" xfId="34659"/>
    <cellStyle name="Total 15 2 3 5" xfId="10589"/>
    <cellStyle name="Total 15 2 3 5 2" xfId="22460"/>
    <cellStyle name="Total 15 2 3 5 2 2" xfId="42291"/>
    <cellStyle name="Total 15 2 3 5 3" xfId="32644"/>
    <cellStyle name="Total 15 2 3 6" xfId="9983"/>
    <cellStyle name="Total 15 2 3 6 2" xfId="21858"/>
    <cellStyle name="Total 15 2 3 6 2 2" xfId="41690"/>
    <cellStyle name="Total 15 2 3 6 3" xfId="32039"/>
    <cellStyle name="Total 15 2 3 7" xfId="12102"/>
    <cellStyle name="Total 15 2 3 7 2" xfId="23928"/>
    <cellStyle name="Total 15 2 3 7 2 2" xfId="43756"/>
    <cellStyle name="Total 15 2 3 7 3" xfId="34154"/>
    <cellStyle name="Total 15 2 3 8" xfId="11033"/>
    <cellStyle name="Total 15 2 3 8 2" xfId="22902"/>
    <cellStyle name="Total 15 2 3 8 2 2" xfId="42732"/>
    <cellStyle name="Total 15 2 3 8 3" xfId="33087"/>
    <cellStyle name="Total 15 2 3 9" xfId="11708"/>
    <cellStyle name="Total 15 2 3 9 2" xfId="23561"/>
    <cellStyle name="Total 15 2 3 9 2 2" xfId="43390"/>
    <cellStyle name="Total 15 2 3 9 3" xfId="33761"/>
    <cellStyle name="Total 15 2 4" xfId="8178"/>
    <cellStyle name="Total 15 2 4 2" xfId="13148"/>
    <cellStyle name="Total 15 2 4 2 2" xfId="24941"/>
    <cellStyle name="Total 15 2 4 2 2 2" xfId="44767"/>
    <cellStyle name="Total 15 2 4 2 3" xfId="35198"/>
    <cellStyle name="Total 15 2 4 3" xfId="12170"/>
    <cellStyle name="Total 15 2 4 3 2" xfId="23994"/>
    <cellStyle name="Total 15 2 4 3 2 2" xfId="43821"/>
    <cellStyle name="Total 15 2 4 3 3" xfId="34221"/>
    <cellStyle name="Total 15 2 4 4" xfId="10981"/>
    <cellStyle name="Total 15 2 4 4 2" xfId="22850"/>
    <cellStyle name="Total 15 2 4 4 2 2" xfId="42681"/>
    <cellStyle name="Total 15 2 4 4 3" xfId="33036"/>
    <cellStyle name="Total 15 2 4 5" xfId="11758"/>
    <cellStyle name="Total 15 2 4 5 2" xfId="23605"/>
    <cellStyle name="Total 15 2 4 5 2 2" xfId="43433"/>
    <cellStyle name="Total 15 2 4 5 3" xfId="33810"/>
    <cellStyle name="Total 15 2 4 6" xfId="11319"/>
    <cellStyle name="Total 15 2 4 6 2" xfId="23187"/>
    <cellStyle name="Total 15 2 4 6 2 2" xfId="43017"/>
    <cellStyle name="Total 15 2 4 6 3" xfId="33373"/>
    <cellStyle name="Total 15 2 4 7" xfId="12206"/>
    <cellStyle name="Total 15 2 4 7 2" xfId="24030"/>
    <cellStyle name="Total 15 2 4 7 2 2" xfId="43857"/>
    <cellStyle name="Total 15 2 4 7 3" xfId="34257"/>
    <cellStyle name="Total 15 2 4 8" xfId="10949"/>
    <cellStyle name="Total 15 2 4 8 2" xfId="33004"/>
    <cellStyle name="Total 15 2 4 9" xfId="31234"/>
    <cellStyle name="Total 15 2 5" xfId="9610"/>
    <cellStyle name="Total 15 2 5 2" xfId="14015"/>
    <cellStyle name="Total 15 2 5 2 2" xfId="25787"/>
    <cellStyle name="Total 15 2 5 2 2 2" xfId="45613"/>
    <cellStyle name="Total 15 2 5 2 3" xfId="36065"/>
    <cellStyle name="Total 15 2 5 3" xfId="14975"/>
    <cellStyle name="Total 15 2 5 3 2" xfId="26745"/>
    <cellStyle name="Total 15 2 5 3 2 2" xfId="46571"/>
    <cellStyle name="Total 15 2 5 3 3" xfId="37025"/>
    <cellStyle name="Total 15 2 5 4" xfId="15927"/>
    <cellStyle name="Total 15 2 5 4 2" xfId="27673"/>
    <cellStyle name="Total 15 2 5 4 2 2" xfId="47499"/>
    <cellStyle name="Total 15 2 5 4 3" xfId="37977"/>
    <cellStyle name="Total 15 2 5 5" xfId="16801"/>
    <cellStyle name="Total 15 2 5 5 2" xfId="28547"/>
    <cellStyle name="Total 15 2 5 5 2 2" xfId="48373"/>
    <cellStyle name="Total 15 2 5 5 3" xfId="38851"/>
    <cellStyle name="Total 15 2 5 6" xfId="17666"/>
    <cellStyle name="Total 15 2 5 6 2" xfId="29386"/>
    <cellStyle name="Total 15 2 5 6 2 2" xfId="49212"/>
    <cellStyle name="Total 15 2 5 6 3" xfId="39716"/>
    <cellStyle name="Total 15 2 5 7" xfId="18442"/>
    <cellStyle name="Total 15 2 5 7 2" xfId="30162"/>
    <cellStyle name="Total 15 2 5 7 2 2" xfId="49988"/>
    <cellStyle name="Total 15 2 5 7 3" xfId="40492"/>
    <cellStyle name="Total 15 2 5 8" xfId="19199"/>
    <cellStyle name="Total 15 2 5 8 2" xfId="41249"/>
    <cellStyle name="Total 15 2 5 9" xfId="31674"/>
    <cellStyle name="Total 15 2 6" xfId="12074"/>
    <cellStyle name="Total 15 2 6 2" xfId="23900"/>
    <cellStyle name="Total 15 2 6 2 2" xfId="43728"/>
    <cellStyle name="Total 15 2 6 3" xfId="34126"/>
    <cellStyle name="Total 15 2 7" xfId="11061"/>
    <cellStyle name="Total 15 2 7 2" xfId="22929"/>
    <cellStyle name="Total 15 2 7 2 2" xfId="42759"/>
    <cellStyle name="Total 15 2 7 3" xfId="33115"/>
    <cellStyle name="Total 15 2 8" xfId="11685"/>
    <cellStyle name="Total 15 2 8 2" xfId="23538"/>
    <cellStyle name="Total 15 2 8 2 2" xfId="43367"/>
    <cellStyle name="Total 15 2 8 3" xfId="33738"/>
    <cellStyle name="Total 15 2 9" xfId="11372"/>
    <cellStyle name="Total 15 2 9 2" xfId="23236"/>
    <cellStyle name="Total 15 2 9 2 2" xfId="43065"/>
    <cellStyle name="Total 15 2 9 3" xfId="33425"/>
    <cellStyle name="Total 15 3" xfId="7066"/>
    <cellStyle name="Total 15 3 10" xfId="11195"/>
    <cellStyle name="Total 15 3 10 2" xfId="23063"/>
    <cellStyle name="Total 15 3 10 2 2" xfId="42893"/>
    <cellStyle name="Total 15 3 10 3" xfId="33249"/>
    <cellStyle name="Total 15 3 11" xfId="12220"/>
    <cellStyle name="Total 15 3 11 2" xfId="24042"/>
    <cellStyle name="Total 15 3 11 2 2" xfId="43869"/>
    <cellStyle name="Total 15 3 11 3" xfId="34271"/>
    <cellStyle name="Total 15 3 12" xfId="30818"/>
    <cellStyle name="Total 15 3 2" xfId="7871"/>
    <cellStyle name="Total 15 3 2 10" xfId="11454"/>
    <cellStyle name="Total 15 3 2 10 2" xfId="23315"/>
    <cellStyle name="Total 15 3 2 10 2 2" xfId="43144"/>
    <cellStyle name="Total 15 3 2 10 3" xfId="33507"/>
    <cellStyle name="Total 15 3 2 11" xfId="31067"/>
    <cellStyle name="Total 15 3 2 2" xfId="9514"/>
    <cellStyle name="Total 15 3 2 2 2" xfId="13936"/>
    <cellStyle name="Total 15 3 2 2 2 2" xfId="25709"/>
    <cellStyle name="Total 15 3 2 2 2 2 2" xfId="45535"/>
    <cellStyle name="Total 15 3 2 2 2 3" xfId="35986"/>
    <cellStyle name="Total 15 3 2 2 3" xfId="14898"/>
    <cellStyle name="Total 15 3 2 2 3 2" xfId="26668"/>
    <cellStyle name="Total 15 3 2 2 3 2 2" xfId="46494"/>
    <cellStyle name="Total 15 3 2 2 3 3" xfId="36948"/>
    <cellStyle name="Total 15 3 2 2 4" xfId="15850"/>
    <cellStyle name="Total 15 3 2 2 4 2" xfId="27596"/>
    <cellStyle name="Total 15 3 2 2 4 2 2" xfId="47422"/>
    <cellStyle name="Total 15 3 2 2 4 3" xfId="37900"/>
    <cellStyle name="Total 15 3 2 2 5" xfId="16728"/>
    <cellStyle name="Total 15 3 2 2 5 2" xfId="28474"/>
    <cellStyle name="Total 15 3 2 2 5 2 2" xfId="48300"/>
    <cellStyle name="Total 15 3 2 2 5 3" xfId="38778"/>
    <cellStyle name="Total 15 3 2 2 6" xfId="17593"/>
    <cellStyle name="Total 15 3 2 2 6 2" xfId="29313"/>
    <cellStyle name="Total 15 3 2 2 6 2 2" xfId="49139"/>
    <cellStyle name="Total 15 3 2 2 6 3" xfId="39643"/>
    <cellStyle name="Total 15 3 2 2 7" xfId="18369"/>
    <cellStyle name="Total 15 3 2 2 7 2" xfId="30089"/>
    <cellStyle name="Total 15 3 2 2 7 2 2" xfId="49915"/>
    <cellStyle name="Total 15 3 2 2 7 3" xfId="40419"/>
    <cellStyle name="Total 15 3 2 2 8" xfId="19126"/>
    <cellStyle name="Total 15 3 2 2 8 2" xfId="41176"/>
    <cellStyle name="Total 15 3 2 2 9" xfId="31601"/>
    <cellStyle name="Total 15 3 2 3" xfId="9952"/>
    <cellStyle name="Total 15 3 2 3 2" xfId="14357"/>
    <cellStyle name="Total 15 3 2 3 2 2" xfId="26129"/>
    <cellStyle name="Total 15 3 2 3 2 2 2" xfId="45955"/>
    <cellStyle name="Total 15 3 2 3 2 3" xfId="36407"/>
    <cellStyle name="Total 15 3 2 3 3" xfId="15317"/>
    <cellStyle name="Total 15 3 2 3 3 2" xfId="27087"/>
    <cellStyle name="Total 15 3 2 3 3 2 2" xfId="46913"/>
    <cellStyle name="Total 15 3 2 3 3 3" xfId="37367"/>
    <cellStyle name="Total 15 3 2 3 4" xfId="16269"/>
    <cellStyle name="Total 15 3 2 3 4 2" xfId="28015"/>
    <cellStyle name="Total 15 3 2 3 4 2 2" xfId="47841"/>
    <cellStyle name="Total 15 3 2 3 4 3" xfId="38319"/>
    <cellStyle name="Total 15 3 2 3 5" xfId="17143"/>
    <cellStyle name="Total 15 3 2 3 5 2" xfId="28889"/>
    <cellStyle name="Total 15 3 2 3 5 2 2" xfId="48715"/>
    <cellStyle name="Total 15 3 2 3 5 3" xfId="39193"/>
    <cellStyle name="Total 15 3 2 3 6" xfId="18008"/>
    <cellStyle name="Total 15 3 2 3 6 2" xfId="29728"/>
    <cellStyle name="Total 15 3 2 3 6 2 2" xfId="49554"/>
    <cellStyle name="Total 15 3 2 3 6 3" xfId="40058"/>
    <cellStyle name="Total 15 3 2 3 7" xfId="18784"/>
    <cellStyle name="Total 15 3 2 3 7 2" xfId="30504"/>
    <cellStyle name="Total 15 3 2 3 7 2 2" xfId="50330"/>
    <cellStyle name="Total 15 3 2 3 7 3" xfId="40834"/>
    <cellStyle name="Total 15 3 2 3 8" xfId="19541"/>
    <cellStyle name="Total 15 3 2 3 8 2" xfId="41591"/>
    <cellStyle name="Total 15 3 2 3 9" xfId="32016"/>
    <cellStyle name="Total 15 3 2 4" xfId="12922"/>
    <cellStyle name="Total 15 3 2 4 2" xfId="24719"/>
    <cellStyle name="Total 15 3 2 4 2 2" xfId="44546"/>
    <cellStyle name="Total 15 3 2 4 3" xfId="34973"/>
    <cellStyle name="Total 15 3 2 5" xfId="12178"/>
    <cellStyle name="Total 15 3 2 5 2" xfId="24002"/>
    <cellStyle name="Total 15 3 2 5 2 2" xfId="43829"/>
    <cellStyle name="Total 15 3 2 5 3" xfId="34229"/>
    <cellStyle name="Total 15 3 2 6" xfId="10973"/>
    <cellStyle name="Total 15 3 2 6 2" xfId="22843"/>
    <cellStyle name="Total 15 3 2 6 2 2" xfId="42674"/>
    <cellStyle name="Total 15 3 2 6 3" xfId="33028"/>
    <cellStyle name="Total 15 3 2 7" xfId="11765"/>
    <cellStyle name="Total 15 3 2 7 2" xfId="23612"/>
    <cellStyle name="Total 15 3 2 7 2 2" xfId="43440"/>
    <cellStyle name="Total 15 3 2 7 3" xfId="33817"/>
    <cellStyle name="Total 15 3 2 8" xfId="11312"/>
    <cellStyle name="Total 15 3 2 8 2" xfId="23180"/>
    <cellStyle name="Total 15 3 2 8 2 2" xfId="43010"/>
    <cellStyle name="Total 15 3 2 8 3" xfId="33366"/>
    <cellStyle name="Total 15 3 2 9" xfId="11591"/>
    <cellStyle name="Total 15 3 2 9 2" xfId="23448"/>
    <cellStyle name="Total 15 3 2 9 2 2" xfId="43277"/>
    <cellStyle name="Total 15 3 2 9 3" xfId="33644"/>
    <cellStyle name="Total 15 3 3" xfId="8711"/>
    <cellStyle name="Total 15 3 3 2" xfId="13453"/>
    <cellStyle name="Total 15 3 3 2 2" xfId="25238"/>
    <cellStyle name="Total 15 3 3 2 2 2" xfId="45064"/>
    <cellStyle name="Total 15 3 3 2 3" xfId="35503"/>
    <cellStyle name="Total 15 3 3 3" xfId="14473"/>
    <cellStyle name="Total 15 3 3 3 2" xfId="26245"/>
    <cellStyle name="Total 15 3 3 3 2 2" xfId="46071"/>
    <cellStyle name="Total 15 3 3 3 3" xfId="36523"/>
    <cellStyle name="Total 15 3 3 4" xfId="15433"/>
    <cellStyle name="Total 15 3 3 4 2" xfId="27201"/>
    <cellStyle name="Total 15 3 3 4 2 2" xfId="47027"/>
    <cellStyle name="Total 15 3 3 4 3" xfId="37483"/>
    <cellStyle name="Total 15 3 3 5" xfId="16382"/>
    <cellStyle name="Total 15 3 3 5 2" xfId="28128"/>
    <cellStyle name="Total 15 3 3 5 2 2" xfId="47954"/>
    <cellStyle name="Total 15 3 3 5 3" xfId="38432"/>
    <cellStyle name="Total 15 3 3 6" xfId="17255"/>
    <cellStyle name="Total 15 3 3 6 2" xfId="29001"/>
    <cellStyle name="Total 15 3 3 6 2 2" xfId="48827"/>
    <cellStyle name="Total 15 3 3 6 3" xfId="39305"/>
    <cellStyle name="Total 15 3 3 7" xfId="18120"/>
    <cellStyle name="Total 15 3 3 7 2" xfId="29840"/>
    <cellStyle name="Total 15 3 3 7 2 2" xfId="49666"/>
    <cellStyle name="Total 15 3 3 7 3" xfId="40170"/>
    <cellStyle name="Total 15 3 3 8" xfId="18896"/>
    <cellStyle name="Total 15 3 3 8 2" xfId="40946"/>
    <cellStyle name="Total 15 3 3 9" xfId="31352"/>
    <cellStyle name="Total 15 3 4" xfId="9722"/>
    <cellStyle name="Total 15 3 4 2" xfId="14127"/>
    <cellStyle name="Total 15 3 4 2 2" xfId="25899"/>
    <cellStyle name="Total 15 3 4 2 2 2" xfId="45725"/>
    <cellStyle name="Total 15 3 4 2 3" xfId="36177"/>
    <cellStyle name="Total 15 3 4 3" xfId="15087"/>
    <cellStyle name="Total 15 3 4 3 2" xfId="26857"/>
    <cellStyle name="Total 15 3 4 3 2 2" xfId="46683"/>
    <cellStyle name="Total 15 3 4 3 3" xfId="37137"/>
    <cellStyle name="Total 15 3 4 4" xfId="16039"/>
    <cellStyle name="Total 15 3 4 4 2" xfId="27785"/>
    <cellStyle name="Total 15 3 4 4 2 2" xfId="47611"/>
    <cellStyle name="Total 15 3 4 4 3" xfId="38089"/>
    <cellStyle name="Total 15 3 4 5" xfId="16913"/>
    <cellStyle name="Total 15 3 4 5 2" xfId="28659"/>
    <cellStyle name="Total 15 3 4 5 2 2" xfId="48485"/>
    <cellStyle name="Total 15 3 4 5 3" xfId="38963"/>
    <cellStyle name="Total 15 3 4 6" xfId="17778"/>
    <cellStyle name="Total 15 3 4 6 2" xfId="29498"/>
    <cellStyle name="Total 15 3 4 6 2 2" xfId="49324"/>
    <cellStyle name="Total 15 3 4 6 3" xfId="39828"/>
    <cellStyle name="Total 15 3 4 7" xfId="18554"/>
    <cellStyle name="Total 15 3 4 7 2" xfId="30274"/>
    <cellStyle name="Total 15 3 4 7 2 2" xfId="50100"/>
    <cellStyle name="Total 15 3 4 7 3" xfId="40604"/>
    <cellStyle name="Total 15 3 4 8" xfId="19311"/>
    <cellStyle name="Total 15 3 4 8 2" xfId="41361"/>
    <cellStyle name="Total 15 3 4 9" xfId="31786"/>
    <cellStyle name="Total 15 3 5" xfId="12424"/>
    <cellStyle name="Total 15 3 5 2" xfId="24240"/>
    <cellStyle name="Total 15 3 5 2 2" xfId="44067"/>
    <cellStyle name="Total 15 3 5 3" xfId="34475"/>
    <cellStyle name="Total 15 3 6" xfId="10759"/>
    <cellStyle name="Total 15 3 6 2" xfId="22630"/>
    <cellStyle name="Total 15 3 6 2 2" xfId="42461"/>
    <cellStyle name="Total 15 3 6 3" xfId="32814"/>
    <cellStyle name="Total 15 3 7" xfId="12762"/>
    <cellStyle name="Total 15 3 7 2" xfId="24570"/>
    <cellStyle name="Total 15 3 7 2 2" xfId="44397"/>
    <cellStyle name="Total 15 3 7 3" xfId="34813"/>
    <cellStyle name="Total 15 3 8" xfId="10460"/>
    <cellStyle name="Total 15 3 8 2" xfId="22334"/>
    <cellStyle name="Total 15 3 8 2 2" xfId="42165"/>
    <cellStyle name="Total 15 3 8 3" xfId="32515"/>
    <cellStyle name="Total 15 3 9" xfId="11920"/>
    <cellStyle name="Total 15 3 9 2" xfId="23752"/>
    <cellStyle name="Total 15 3 9 2 2" xfId="43580"/>
    <cellStyle name="Total 15 3 9 3" xfId="33972"/>
    <cellStyle name="Total 15 4" xfId="7333"/>
    <cellStyle name="Total 15 4 10" xfId="15515"/>
    <cellStyle name="Total 15 4 10 2" xfId="27283"/>
    <cellStyle name="Total 15 4 10 2 2" xfId="47109"/>
    <cellStyle name="Total 15 4 10 3" xfId="37565"/>
    <cellStyle name="Total 15 4 11" xfId="30946"/>
    <cellStyle name="Total 15 4 2" xfId="8976"/>
    <cellStyle name="Total 15 4 2 2" xfId="13636"/>
    <cellStyle name="Total 15 4 2 2 2" xfId="25418"/>
    <cellStyle name="Total 15 4 2 2 2 2" xfId="45244"/>
    <cellStyle name="Total 15 4 2 2 3" xfId="35686"/>
    <cellStyle name="Total 15 4 2 3" xfId="14642"/>
    <cellStyle name="Total 15 4 2 3 2" xfId="26413"/>
    <cellStyle name="Total 15 4 2 3 2 2" xfId="46239"/>
    <cellStyle name="Total 15 4 2 3 3" xfId="36692"/>
    <cellStyle name="Total 15 4 2 4" xfId="15600"/>
    <cellStyle name="Total 15 4 2 4 2" xfId="27360"/>
    <cellStyle name="Total 15 4 2 4 2 2" xfId="47186"/>
    <cellStyle name="Total 15 4 2 4 3" xfId="37650"/>
    <cellStyle name="Total 15 4 2 5" xfId="16526"/>
    <cellStyle name="Total 15 4 2 5 2" xfId="28272"/>
    <cellStyle name="Total 15 4 2 5 2 2" xfId="48098"/>
    <cellStyle name="Total 15 4 2 5 3" xfId="38576"/>
    <cellStyle name="Total 15 4 2 6" xfId="17397"/>
    <cellStyle name="Total 15 4 2 6 2" xfId="29140"/>
    <cellStyle name="Total 15 4 2 6 2 2" xfId="48966"/>
    <cellStyle name="Total 15 4 2 6 3" xfId="39447"/>
    <cellStyle name="Total 15 4 2 7" xfId="18244"/>
    <cellStyle name="Total 15 4 2 7 2" xfId="29964"/>
    <cellStyle name="Total 15 4 2 7 2 2" xfId="49790"/>
    <cellStyle name="Total 15 4 2 7 3" xfId="40294"/>
    <cellStyle name="Total 15 4 2 8" xfId="19011"/>
    <cellStyle name="Total 15 4 2 8 2" xfId="41061"/>
    <cellStyle name="Total 15 4 2 9" xfId="31480"/>
    <cellStyle name="Total 15 4 3" xfId="9837"/>
    <cellStyle name="Total 15 4 3 2" xfId="14242"/>
    <cellStyle name="Total 15 4 3 2 2" xfId="26014"/>
    <cellStyle name="Total 15 4 3 2 2 2" xfId="45840"/>
    <cellStyle name="Total 15 4 3 2 3" xfId="36292"/>
    <cellStyle name="Total 15 4 3 3" xfId="15202"/>
    <cellStyle name="Total 15 4 3 3 2" xfId="26972"/>
    <cellStyle name="Total 15 4 3 3 2 2" xfId="46798"/>
    <cellStyle name="Total 15 4 3 3 3" xfId="37252"/>
    <cellStyle name="Total 15 4 3 4" xfId="16154"/>
    <cellStyle name="Total 15 4 3 4 2" xfId="27900"/>
    <cellStyle name="Total 15 4 3 4 2 2" xfId="47726"/>
    <cellStyle name="Total 15 4 3 4 3" xfId="38204"/>
    <cellStyle name="Total 15 4 3 5" xfId="17028"/>
    <cellStyle name="Total 15 4 3 5 2" xfId="28774"/>
    <cellStyle name="Total 15 4 3 5 2 2" xfId="48600"/>
    <cellStyle name="Total 15 4 3 5 3" xfId="39078"/>
    <cellStyle name="Total 15 4 3 6" xfId="17893"/>
    <cellStyle name="Total 15 4 3 6 2" xfId="29613"/>
    <cellStyle name="Total 15 4 3 6 2 2" xfId="49439"/>
    <cellStyle name="Total 15 4 3 6 3" xfId="39943"/>
    <cellStyle name="Total 15 4 3 7" xfId="18669"/>
    <cellStyle name="Total 15 4 3 7 2" xfId="30389"/>
    <cellStyle name="Total 15 4 3 7 2 2" xfId="50215"/>
    <cellStyle name="Total 15 4 3 7 3" xfId="40719"/>
    <cellStyle name="Total 15 4 3 8" xfId="19426"/>
    <cellStyle name="Total 15 4 3 8 2" xfId="41476"/>
    <cellStyle name="Total 15 4 3 9" xfId="31901"/>
    <cellStyle name="Total 15 4 4" xfId="12607"/>
    <cellStyle name="Total 15 4 4 2" xfId="24420"/>
    <cellStyle name="Total 15 4 4 2 2" xfId="44247"/>
    <cellStyle name="Total 15 4 4 3" xfId="34658"/>
    <cellStyle name="Total 15 4 5" xfId="10590"/>
    <cellStyle name="Total 15 4 5 2" xfId="22461"/>
    <cellStyle name="Total 15 4 5 2 2" xfId="42292"/>
    <cellStyle name="Total 15 4 5 3" xfId="32645"/>
    <cellStyle name="Total 15 4 6" xfId="11878"/>
    <cellStyle name="Total 15 4 6 2" xfId="23716"/>
    <cellStyle name="Total 15 4 6 2 2" xfId="43544"/>
    <cellStyle name="Total 15 4 6 3" xfId="33930"/>
    <cellStyle name="Total 15 4 7" xfId="11226"/>
    <cellStyle name="Total 15 4 7 2" xfId="23094"/>
    <cellStyle name="Total 15 4 7 2 2" xfId="42924"/>
    <cellStyle name="Total 15 4 7 3" xfId="33280"/>
    <cellStyle name="Total 15 4 8" xfId="13546"/>
    <cellStyle name="Total 15 4 8 2" xfId="25328"/>
    <cellStyle name="Total 15 4 8 2 2" xfId="45154"/>
    <cellStyle name="Total 15 4 8 3" xfId="35596"/>
    <cellStyle name="Total 15 4 9" xfId="14557"/>
    <cellStyle name="Total 15 4 9 2" xfId="26328"/>
    <cellStyle name="Total 15 4 9 2 2" xfId="46154"/>
    <cellStyle name="Total 15 4 9 3" xfId="36607"/>
    <cellStyle name="Total 15 5" xfId="8177"/>
    <cellStyle name="Total 15 5 2" xfId="13147"/>
    <cellStyle name="Total 15 5 2 2" xfId="24940"/>
    <cellStyle name="Total 15 5 2 2 2" xfId="44766"/>
    <cellStyle name="Total 15 5 2 3" xfId="35197"/>
    <cellStyle name="Total 15 5 3" xfId="10162"/>
    <cellStyle name="Total 15 5 3 2" xfId="22036"/>
    <cellStyle name="Total 15 5 3 2 2" xfId="41868"/>
    <cellStyle name="Total 15 5 3 3" xfId="32218"/>
    <cellStyle name="Total 15 5 4" xfId="12157"/>
    <cellStyle name="Total 15 5 4 2" xfId="23982"/>
    <cellStyle name="Total 15 5 4 2 2" xfId="43809"/>
    <cellStyle name="Total 15 5 4 3" xfId="34208"/>
    <cellStyle name="Total 15 5 5" xfId="10991"/>
    <cellStyle name="Total 15 5 5 2" xfId="22860"/>
    <cellStyle name="Total 15 5 5 2 2" xfId="42691"/>
    <cellStyle name="Total 15 5 5 3" xfId="33046"/>
    <cellStyle name="Total 15 5 6" xfId="11749"/>
    <cellStyle name="Total 15 5 6 2" xfId="23596"/>
    <cellStyle name="Total 15 5 6 2 2" xfId="43424"/>
    <cellStyle name="Total 15 5 6 3" xfId="33801"/>
    <cellStyle name="Total 15 5 7" xfId="11326"/>
    <cellStyle name="Total 15 5 7 2" xfId="23193"/>
    <cellStyle name="Total 15 5 7 2 2" xfId="43023"/>
    <cellStyle name="Total 15 5 7 3" xfId="33380"/>
    <cellStyle name="Total 15 5 8" xfId="11589"/>
    <cellStyle name="Total 15 5 8 2" xfId="33642"/>
    <cellStyle name="Total 15 5 9" xfId="31233"/>
    <cellStyle name="Total 15 6" xfId="9609"/>
    <cellStyle name="Total 15 6 2" xfId="14014"/>
    <cellStyle name="Total 15 6 2 2" xfId="25786"/>
    <cellStyle name="Total 15 6 2 2 2" xfId="45612"/>
    <cellStyle name="Total 15 6 2 3" xfId="36064"/>
    <cellStyle name="Total 15 6 3" xfId="14974"/>
    <cellStyle name="Total 15 6 3 2" xfId="26744"/>
    <cellStyle name="Total 15 6 3 2 2" xfId="46570"/>
    <cellStyle name="Total 15 6 3 3" xfId="37024"/>
    <cellStyle name="Total 15 6 4" xfId="15926"/>
    <cellStyle name="Total 15 6 4 2" xfId="27672"/>
    <cellStyle name="Total 15 6 4 2 2" xfId="47498"/>
    <cellStyle name="Total 15 6 4 3" xfId="37976"/>
    <cellStyle name="Total 15 6 5" xfId="16800"/>
    <cellStyle name="Total 15 6 5 2" xfId="28546"/>
    <cellStyle name="Total 15 6 5 2 2" xfId="48372"/>
    <cellStyle name="Total 15 6 5 3" xfId="38850"/>
    <cellStyle name="Total 15 6 6" xfId="17665"/>
    <cellStyle name="Total 15 6 6 2" xfId="29385"/>
    <cellStyle name="Total 15 6 6 2 2" xfId="49211"/>
    <cellStyle name="Total 15 6 6 3" xfId="39715"/>
    <cellStyle name="Total 15 6 7" xfId="18441"/>
    <cellStyle name="Total 15 6 7 2" xfId="30161"/>
    <cellStyle name="Total 15 6 7 2 2" xfId="49987"/>
    <cellStyle name="Total 15 6 7 3" xfId="40491"/>
    <cellStyle name="Total 15 6 8" xfId="19198"/>
    <cellStyle name="Total 15 6 8 2" xfId="41248"/>
    <cellStyle name="Total 15 6 9" xfId="31673"/>
    <cellStyle name="Total 15 7" xfId="12073"/>
    <cellStyle name="Total 15 7 2" xfId="23899"/>
    <cellStyle name="Total 15 7 2 2" xfId="43727"/>
    <cellStyle name="Total 15 7 3" xfId="34125"/>
    <cellStyle name="Total 15 8" xfId="11062"/>
    <cellStyle name="Total 15 8 2" xfId="22930"/>
    <cellStyle name="Total 15 8 2 2" xfId="42760"/>
    <cellStyle name="Total 15 8 3" xfId="33116"/>
    <cellStyle name="Total 15 9" xfId="11684"/>
    <cellStyle name="Total 15 9 2" xfId="23537"/>
    <cellStyle name="Total 15 9 2 2" xfId="43366"/>
    <cellStyle name="Total 15 9 3" xfId="33737"/>
    <cellStyle name="Total 16" xfId="6441"/>
    <cellStyle name="Total 16 10" xfId="13174"/>
    <cellStyle name="Total 16 10 2" xfId="24967"/>
    <cellStyle name="Total 16 10 2 2" xfId="44793"/>
    <cellStyle name="Total 16 10 3" xfId="35224"/>
    <cellStyle name="Total 16 11" xfId="10137"/>
    <cellStyle name="Total 16 11 2" xfId="22011"/>
    <cellStyle name="Total 16 11 2 2" xfId="41843"/>
    <cellStyle name="Total 16 11 3" xfId="32193"/>
    <cellStyle name="Total 16 12" xfId="11986"/>
    <cellStyle name="Total 16 12 2" xfId="23813"/>
    <cellStyle name="Total 16 12 2 2" xfId="43641"/>
    <cellStyle name="Total 16 12 3" xfId="34038"/>
    <cellStyle name="Total 16 13" xfId="30698"/>
    <cellStyle name="Total 16 2" xfId="7068"/>
    <cellStyle name="Total 16 2 10" xfId="11757"/>
    <cellStyle name="Total 16 2 10 2" xfId="23604"/>
    <cellStyle name="Total 16 2 10 2 2" xfId="43432"/>
    <cellStyle name="Total 16 2 10 3" xfId="33809"/>
    <cellStyle name="Total 16 2 11" xfId="11320"/>
    <cellStyle name="Total 16 2 11 2" xfId="23188"/>
    <cellStyle name="Total 16 2 11 2 2" xfId="43018"/>
    <cellStyle name="Total 16 2 11 3" xfId="33374"/>
    <cellStyle name="Total 16 2 12" xfId="30820"/>
    <cellStyle name="Total 16 2 2" xfId="7872"/>
    <cellStyle name="Total 16 2 2 10" xfId="14735"/>
    <cellStyle name="Total 16 2 2 10 2" xfId="26505"/>
    <cellStyle name="Total 16 2 2 10 2 2" xfId="46331"/>
    <cellStyle name="Total 16 2 2 10 3" xfId="36785"/>
    <cellStyle name="Total 16 2 2 11" xfId="31068"/>
    <cellStyle name="Total 16 2 2 2" xfId="9515"/>
    <cellStyle name="Total 16 2 2 2 2" xfId="13937"/>
    <cellStyle name="Total 16 2 2 2 2 2" xfId="25710"/>
    <cellStyle name="Total 16 2 2 2 2 2 2" xfId="45536"/>
    <cellStyle name="Total 16 2 2 2 2 3" xfId="35987"/>
    <cellStyle name="Total 16 2 2 2 3" xfId="14899"/>
    <cellStyle name="Total 16 2 2 2 3 2" xfId="26669"/>
    <cellStyle name="Total 16 2 2 2 3 2 2" xfId="46495"/>
    <cellStyle name="Total 16 2 2 2 3 3" xfId="36949"/>
    <cellStyle name="Total 16 2 2 2 4" xfId="15851"/>
    <cellStyle name="Total 16 2 2 2 4 2" xfId="27597"/>
    <cellStyle name="Total 16 2 2 2 4 2 2" xfId="47423"/>
    <cellStyle name="Total 16 2 2 2 4 3" xfId="37901"/>
    <cellStyle name="Total 16 2 2 2 5" xfId="16729"/>
    <cellStyle name="Total 16 2 2 2 5 2" xfId="28475"/>
    <cellStyle name="Total 16 2 2 2 5 2 2" xfId="48301"/>
    <cellStyle name="Total 16 2 2 2 5 3" xfId="38779"/>
    <cellStyle name="Total 16 2 2 2 6" xfId="17594"/>
    <cellStyle name="Total 16 2 2 2 6 2" xfId="29314"/>
    <cellStyle name="Total 16 2 2 2 6 2 2" xfId="49140"/>
    <cellStyle name="Total 16 2 2 2 6 3" xfId="39644"/>
    <cellStyle name="Total 16 2 2 2 7" xfId="18370"/>
    <cellStyle name="Total 16 2 2 2 7 2" xfId="30090"/>
    <cellStyle name="Total 16 2 2 2 7 2 2" xfId="49916"/>
    <cellStyle name="Total 16 2 2 2 7 3" xfId="40420"/>
    <cellStyle name="Total 16 2 2 2 8" xfId="19127"/>
    <cellStyle name="Total 16 2 2 2 8 2" xfId="41177"/>
    <cellStyle name="Total 16 2 2 2 9" xfId="31602"/>
    <cellStyle name="Total 16 2 2 3" xfId="9953"/>
    <cellStyle name="Total 16 2 2 3 2" xfId="14358"/>
    <cellStyle name="Total 16 2 2 3 2 2" xfId="26130"/>
    <cellStyle name="Total 16 2 2 3 2 2 2" xfId="45956"/>
    <cellStyle name="Total 16 2 2 3 2 3" xfId="36408"/>
    <cellStyle name="Total 16 2 2 3 3" xfId="15318"/>
    <cellStyle name="Total 16 2 2 3 3 2" xfId="27088"/>
    <cellStyle name="Total 16 2 2 3 3 2 2" xfId="46914"/>
    <cellStyle name="Total 16 2 2 3 3 3" xfId="37368"/>
    <cellStyle name="Total 16 2 2 3 4" xfId="16270"/>
    <cellStyle name="Total 16 2 2 3 4 2" xfId="28016"/>
    <cellStyle name="Total 16 2 2 3 4 2 2" xfId="47842"/>
    <cellStyle name="Total 16 2 2 3 4 3" xfId="38320"/>
    <cellStyle name="Total 16 2 2 3 5" xfId="17144"/>
    <cellStyle name="Total 16 2 2 3 5 2" xfId="28890"/>
    <cellStyle name="Total 16 2 2 3 5 2 2" xfId="48716"/>
    <cellStyle name="Total 16 2 2 3 5 3" xfId="39194"/>
    <cellStyle name="Total 16 2 2 3 6" xfId="18009"/>
    <cellStyle name="Total 16 2 2 3 6 2" xfId="29729"/>
    <cellStyle name="Total 16 2 2 3 6 2 2" xfId="49555"/>
    <cellStyle name="Total 16 2 2 3 6 3" xfId="40059"/>
    <cellStyle name="Total 16 2 2 3 7" xfId="18785"/>
    <cellStyle name="Total 16 2 2 3 7 2" xfId="30505"/>
    <cellStyle name="Total 16 2 2 3 7 2 2" xfId="50331"/>
    <cellStyle name="Total 16 2 2 3 7 3" xfId="40835"/>
    <cellStyle name="Total 16 2 2 3 8" xfId="19542"/>
    <cellStyle name="Total 16 2 2 3 8 2" xfId="41592"/>
    <cellStyle name="Total 16 2 2 3 9" xfId="32017"/>
    <cellStyle name="Total 16 2 2 4" xfId="12923"/>
    <cellStyle name="Total 16 2 2 4 2" xfId="24720"/>
    <cellStyle name="Total 16 2 2 4 2 2" xfId="44547"/>
    <cellStyle name="Total 16 2 2 4 3" xfId="34974"/>
    <cellStyle name="Total 16 2 2 5" xfId="12954"/>
    <cellStyle name="Total 16 2 2 5 2" xfId="24750"/>
    <cellStyle name="Total 16 2 2 5 2 2" xfId="44577"/>
    <cellStyle name="Total 16 2 2 5 3" xfId="35005"/>
    <cellStyle name="Total 16 2 2 6" xfId="10335"/>
    <cellStyle name="Total 16 2 2 6 2" xfId="22209"/>
    <cellStyle name="Total 16 2 2 6 2 2" xfId="42040"/>
    <cellStyle name="Total 16 2 2 6 3" xfId="32390"/>
    <cellStyle name="Total 16 2 2 7" xfId="11942"/>
    <cellStyle name="Total 16 2 2 7 2" xfId="23770"/>
    <cellStyle name="Total 16 2 2 7 2 2" xfId="43598"/>
    <cellStyle name="Total 16 2 2 7 3" xfId="33994"/>
    <cellStyle name="Total 16 2 2 8" xfId="11180"/>
    <cellStyle name="Total 16 2 2 8 2" xfId="23048"/>
    <cellStyle name="Total 16 2 2 8 2 2" xfId="42878"/>
    <cellStyle name="Total 16 2 2 8 3" xfId="33234"/>
    <cellStyle name="Total 16 2 2 9" xfId="13753"/>
    <cellStyle name="Total 16 2 2 9 2" xfId="25528"/>
    <cellStyle name="Total 16 2 2 9 2 2" xfId="45354"/>
    <cellStyle name="Total 16 2 2 9 3" xfId="35803"/>
    <cellStyle name="Total 16 2 3" xfId="8713"/>
    <cellStyle name="Total 16 2 3 2" xfId="13455"/>
    <cellStyle name="Total 16 2 3 2 2" xfId="25240"/>
    <cellStyle name="Total 16 2 3 2 2 2" xfId="45066"/>
    <cellStyle name="Total 16 2 3 2 3" xfId="35505"/>
    <cellStyle name="Total 16 2 3 3" xfId="14475"/>
    <cellStyle name="Total 16 2 3 3 2" xfId="26247"/>
    <cellStyle name="Total 16 2 3 3 2 2" xfId="46073"/>
    <cellStyle name="Total 16 2 3 3 3" xfId="36525"/>
    <cellStyle name="Total 16 2 3 4" xfId="15435"/>
    <cellStyle name="Total 16 2 3 4 2" xfId="27203"/>
    <cellStyle name="Total 16 2 3 4 2 2" xfId="47029"/>
    <cellStyle name="Total 16 2 3 4 3" xfId="37485"/>
    <cellStyle name="Total 16 2 3 5" xfId="16384"/>
    <cellStyle name="Total 16 2 3 5 2" xfId="28130"/>
    <cellStyle name="Total 16 2 3 5 2 2" xfId="47956"/>
    <cellStyle name="Total 16 2 3 5 3" xfId="38434"/>
    <cellStyle name="Total 16 2 3 6" xfId="17257"/>
    <cellStyle name="Total 16 2 3 6 2" xfId="29003"/>
    <cellStyle name="Total 16 2 3 6 2 2" xfId="48829"/>
    <cellStyle name="Total 16 2 3 6 3" xfId="39307"/>
    <cellStyle name="Total 16 2 3 7" xfId="18122"/>
    <cellStyle name="Total 16 2 3 7 2" xfId="29842"/>
    <cellStyle name="Total 16 2 3 7 2 2" xfId="49668"/>
    <cellStyle name="Total 16 2 3 7 3" xfId="40172"/>
    <cellStyle name="Total 16 2 3 8" xfId="18898"/>
    <cellStyle name="Total 16 2 3 8 2" xfId="40948"/>
    <cellStyle name="Total 16 2 3 9" xfId="31354"/>
    <cellStyle name="Total 16 2 4" xfId="9724"/>
    <cellStyle name="Total 16 2 4 2" xfId="14129"/>
    <cellStyle name="Total 16 2 4 2 2" xfId="25901"/>
    <cellStyle name="Total 16 2 4 2 2 2" xfId="45727"/>
    <cellStyle name="Total 16 2 4 2 3" xfId="36179"/>
    <cellStyle name="Total 16 2 4 3" xfId="15089"/>
    <cellStyle name="Total 16 2 4 3 2" xfId="26859"/>
    <cellStyle name="Total 16 2 4 3 2 2" xfId="46685"/>
    <cellStyle name="Total 16 2 4 3 3" xfId="37139"/>
    <cellStyle name="Total 16 2 4 4" xfId="16041"/>
    <cellStyle name="Total 16 2 4 4 2" xfId="27787"/>
    <cellStyle name="Total 16 2 4 4 2 2" xfId="47613"/>
    <cellStyle name="Total 16 2 4 4 3" xfId="38091"/>
    <cellStyle name="Total 16 2 4 5" xfId="16915"/>
    <cellStyle name="Total 16 2 4 5 2" xfId="28661"/>
    <cellStyle name="Total 16 2 4 5 2 2" xfId="48487"/>
    <cellStyle name="Total 16 2 4 5 3" xfId="38965"/>
    <cellStyle name="Total 16 2 4 6" xfId="17780"/>
    <cellStyle name="Total 16 2 4 6 2" xfId="29500"/>
    <cellStyle name="Total 16 2 4 6 2 2" xfId="49326"/>
    <cellStyle name="Total 16 2 4 6 3" xfId="39830"/>
    <cellStyle name="Total 16 2 4 7" xfId="18556"/>
    <cellStyle name="Total 16 2 4 7 2" xfId="30276"/>
    <cellStyle name="Total 16 2 4 7 2 2" xfId="50102"/>
    <cellStyle name="Total 16 2 4 7 3" xfId="40606"/>
    <cellStyle name="Total 16 2 4 8" xfId="19313"/>
    <cellStyle name="Total 16 2 4 8 2" xfId="41363"/>
    <cellStyle name="Total 16 2 4 9" xfId="31788"/>
    <cellStyle name="Total 16 2 5" xfId="12426"/>
    <cellStyle name="Total 16 2 5 2" xfId="24242"/>
    <cellStyle name="Total 16 2 5 2 2" xfId="44069"/>
    <cellStyle name="Total 16 2 5 3" xfId="34477"/>
    <cellStyle name="Total 16 2 6" xfId="10757"/>
    <cellStyle name="Total 16 2 6 2" xfId="22628"/>
    <cellStyle name="Total 16 2 6 2 2" xfId="42459"/>
    <cellStyle name="Total 16 2 6 3" xfId="32812"/>
    <cellStyle name="Total 16 2 7" xfId="13196"/>
    <cellStyle name="Total 16 2 7 2" xfId="24987"/>
    <cellStyle name="Total 16 2 7 2 2" xfId="44813"/>
    <cellStyle name="Total 16 2 7 3" xfId="35246"/>
    <cellStyle name="Total 16 2 8" xfId="12169"/>
    <cellStyle name="Total 16 2 8 2" xfId="23993"/>
    <cellStyle name="Total 16 2 8 2 2" xfId="43820"/>
    <cellStyle name="Total 16 2 8 3" xfId="34220"/>
    <cellStyle name="Total 16 2 9" xfId="10982"/>
    <cellStyle name="Total 16 2 9 2" xfId="22851"/>
    <cellStyle name="Total 16 2 9 2 2" xfId="42682"/>
    <cellStyle name="Total 16 2 9 3" xfId="33037"/>
    <cellStyle name="Total 16 3" xfId="7335"/>
    <cellStyle name="Total 16 3 10" xfId="13329"/>
    <cellStyle name="Total 16 3 10 2" xfId="25116"/>
    <cellStyle name="Total 16 3 10 2 2" xfId="44942"/>
    <cellStyle name="Total 16 3 10 3" xfId="35379"/>
    <cellStyle name="Total 16 3 11" xfId="30948"/>
    <cellStyle name="Total 16 3 2" xfId="8978"/>
    <cellStyle name="Total 16 3 2 2" xfId="13638"/>
    <cellStyle name="Total 16 3 2 2 2" xfId="25420"/>
    <cellStyle name="Total 16 3 2 2 2 2" xfId="45246"/>
    <cellStyle name="Total 16 3 2 2 3" xfId="35688"/>
    <cellStyle name="Total 16 3 2 3" xfId="14644"/>
    <cellStyle name="Total 16 3 2 3 2" xfId="26415"/>
    <cellStyle name="Total 16 3 2 3 2 2" xfId="46241"/>
    <cellStyle name="Total 16 3 2 3 3" xfId="36694"/>
    <cellStyle name="Total 16 3 2 4" xfId="15602"/>
    <cellStyle name="Total 16 3 2 4 2" xfId="27362"/>
    <cellStyle name="Total 16 3 2 4 2 2" xfId="47188"/>
    <cellStyle name="Total 16 3 2 4 3" xfId="37652"/>
    <cellStyle name="Total 16 3 2 5" xfId="16528"/>
    <cellStyle name="Total 16 3 2 5 2" xfId="28274"/>
    <cellStyle name="Total 16 3 2 5 2 2" xfId="48100"/>
    <cellStyle name="Total 16 3 2 5 3" xfId="38578"/>
    <cellStyle name="Total 16 3 2 6" xfId="17399"/>
    <cellStyle name="Total 16 3 2 6 2" xfId="29142"/>
    <cellStyle name="Total 16 3 2 6 2 2" xfId="48968"/>
    <cellStyle name="Total 16 3 2 6 3" xfId="39449"/>
    <cellStyle name="Total 16 3 2 7" xfId="18246"/>
    <cellStyle name="Total 16 3 2 7 2" xfId="29966"/>
    <cellStyle name="Total 16 3 2 7 2 2" xfId="49792"/>
    <cellStyle name="Total 16 3 2 7 3" xfId="40296"/>
    <cellStyle name="Total 16 3 2 8" xfId="19013"/>
    <cellStyle name="Total 16 3 2 8 2" xfId="41063"/>
    <cellStyle name="Total 16 3 2 9" xfId="31482"/>
    <cellStyle name="Total 16 3 3" xfId="9839"/>
    <cellStyle name="Total 16 3 3 2" xfId="14244"/>
    <cellStyle name="Total 16 3 3 2 2" xfId="26016"/>
    <cellStyle name="Total 16 3 3 2 2 2" xfId="45842"/>
    <cellStyle name="Total 16 3 3 2 3" xfId="36294"/>
    <cellStyle name="Total 16 3 3 3" xfId="15204"/>
    <cellStyle name="Total 16 3 3 3 2" xfId="26974"/>
    <cellStyle name="Total 16 3 3 3 2 2" xfId="46800"/>
    <cellStyle name="Total 16 3 3 3 3" xfId="37254"/>
    <cellStyle name="Total 16 3 3 4" xfId="16156"/>
    <cellStyle name="Total 16 3 3 4 2" xfId="27902"/>
    <cellStyle name="Total 16 3 3 4 2 2" xfId="47728"/>
    <cellStyle name="Total 16 3 3 4 3" xfId="38206"/>
    <cellStyle name="Total 16 3 3 5" xfId="17030"/>
    <cellStyle name="Total 16 3 3 5 2" xfId="28776"/>
    <cellStyle name="Total 16 3 3 5 2 2" xfId="48602"/>
    <cellStyle name="Total 16 3 3 5 3" xfId="39080"/>
    <cellStyle name="Total 16 3 3 6" xfId="17895"/>
    <cellStyle name="Total 16 3 3 6 2" xfId="29615"/>
    <cellStyle name="Total 16 3 3 6 2 2" xfId="49441"/>
    <cellStyle name="Total 16 3 3 6 3" xfId="39945"/>
    <cellStyle name="Total 16 3 3 7" xfId="18671"/>
    <cellStyle name="Total 16 3 3 7 2" xfId="30391"/>
    <cellStyle name="Total 16 3 3 7 2 2" xfId="50217"/>
    <cellStyle name="Total 16 3 3 7 3" xfId="40721"/>
    <cellStyle name="Total 16 3 3 8" xfId="19428"/>
    <cellStyle name="Total 16 3 3 8 2" xfId="41478"/>
    <cellStyle name="Total 16 3 3 9" xfId="31903"/>
    <cellStyle name="Total 16 3 4" xfId="12609"/>
    <cellStyle name="Total 16 3 4 2" xfId="24422"/>
    <cellStyle name="Total 16 3 4 2 2" xfId="44249"/>
    <cellStyle name="Total 16 3 4 3" xfId="34660"/>
    <cellStyle name="Total 16 3 5" xfId="10588"/>
    <cellStyle name="Total 16 3 5 2" xfId="22459"/>
    <cellStyle name="Total 16 3 5 2 2" xfId="42290"/>
    <cellStyle name="Total 16 3 5 3" xfId="32643"/>
    <cellStyle name="Total 16 3 6" xfId="11879"/>
    <cellStyle name="Total 16 3 6 2" xfId="23717"/>
    <cellStyle name="Total 16 3 6 2 2" xfId="43545"/>
    <cellStyle name="Total 16 3 6 3" xfId="33931"/>
    <cellStyle name="Total 16 3 7" xfId="11225"/>
    <cellStyle name="Total 16 3 7 2" xfId="23093"/>
    <cellStyle name="Total 16 3 7 2 2" xfId="42923"/>
    <cellStyle name="Total 16 3 7 3" xfId="33279"/>
    <cellStyle name="Total 16 3 8" xfId="13034"/>
    <cellStyle name="Total 16 3 8 2" xfId="24827"/>
    <cellStyle name="Total 16 3 8 2 2" xfId="44653"/>
    <cellStyle name="Total 16 3 8 3" xfId="35084"/>
    <cellStyle name="Total 16 3 9" xfId="10263"/>
    <cellStyle name="Total 16 3 9 2" xfId="22137"/>
    <cellStyle name="Total 16 3 9 2 2" xfId="41969"/>
    <cellStyle name="Total 16 3 9 3" xfId="32319"/>
    <cellStyle name="Total 16 4" xfId="8179"/>
    <cellStyle name="Total 16 4 2" xfId="13149"/>
    <cellStyle name="Total 16 4 2 2" xfId="24942"/>
    <cellStyle name="Total 16 4 2 2 2" xfId="44768"/>
    <cellStyle name="Total 16 4 2 3" xfId="35199"/>
    <cellStyle name="Total 16 4 3" xfId="10161"/>
    <cellStyle name="Total 16 4 3 2" xfId="22035"/>
    <cellStyle name="Total 16 4 3 2 2" xfId="41867"/>
    <cellStyle name="Total 16 4 3 3" xfId="32217"/>
    <cellStyle name="Total 16 4 4" xfId="12854"/>
    <cellStyle name="Total 16 4 4 2" xfId="24656"/>
    <cellStyle name="Total 16 4 4 2 2" xfId="44483"/>
    <cellStyle name="Total 16 4 4 3" xfId="34905"/>
    <cellStyle name="Total 16 4 5" xfId="10385"/>
    <cellStyle name="Total 16 4 5 2" xfId="22259"/>
    <cellStyle name="Total 16 4 5 2 2" xfId="42090"/>
    <cellStyle name="Total 16 4 5 3" xfId="32440"/>
    <cellStyle name="Total 16 4 6" xfId="13839"/>
    <cellStyle name="Total 16 4 6 2" xfId="25614"/>
    <cellStyle name="Total 16 4 6 2 2" xfId="45440"/>
    <cellStyle name="Total 16 4 6 3" xfId="35889"/>
    <cellStyle name="Total 16 4 7" xfId="14808"/>
    <cellStyle name="Total 16 4 7 2" xfId="26578"/>
    <cellStyle name="Total 16 4 7 2 2" xfId="46404"/>
    <cellStyle name="Total 16 4 7 3" xfId="36858"/>
    <cellStyle name="Total 16 4 8" xfId="15760"/>
    <cellStyle name="Total 16 4 8 2" xfId="37810"/>
    <cellStyle name="Total 16 4 9" xfId="31235"/>
    <cellStyle name="Total 16 5" xfId="9611"/>
    <cellStyle name="Total 16 5 2" xfId="14016"/>
    <cellStyle name="Total 16 5 2 2" xfId="25788"/>
    <cellStyle name="Total 16 5 2 2 2" xfId="45614"/>
    <cellStyle name="Total 16 5 2 3" xfId="36066"/>
    <cellStyle name="Total 16 5 3" xfId="14976"/>
    <cellStyle name="Total 16 5 3 2" xfId="26746"/>
    <cellStyle name="Total 16 5 3 2 2" xfId="46572"/>
    <cellStyle name="Total 16 5 3 3" xfId="37026"/>
    <cellStyle name="Total 16 5 4" xfId="15928"/>
    <cellStyle name="Total 16 5 4 2" xfId="27674"/>
    <cellStyle name="Total 16 5 4 2 2" xfId="47500"/>
    <cellStyle name="Total 16 5 4 3" xfId="37978"/>
    <cellStyle name="Total 16 5 5" xfId="16802"/>
    <cellStyle name="Total 16 5 5 2" xfId="28548"/>
    <cellStyle name="Total 16 5 5 2 2" xfId="48374"/>
    <cellStyle name="Total 16 5 5 3" xfId="38852"/>
    <cellStyle name="Total 16 5 6" xfId="17667"/>
    <cellStyle name="Total 16 5 6 2" xfId="29387"/>
    <cellStyle name="Total 16 5 6 2 2" xfId="49213"/>
    <cellStyle name="Total 16 5 6 3" xfId="39717"/>
    <cellStyle name="Total 16 5 7" xfId="18443"/>
    <cellStyle name="Total 16 5 7 2" xfId="30163"/>
    <cellStyle name="Total 16 5 7 2 2" xfId="49989"/>
    <cellStyle name="Total 16 5 7 3" xfId="40493"/>
    <cellStyle name="Total 16 5 8" xfId="19200"/>
    <cellStyle name="Total 16 5 8 2" xfId="41250"/>
    <cellStyle name="Total 16 5 9" xfId="31675"/>
    <cellStyle name="Total 16 6" xfId="12075"/>
    <cellStyle name="Total 16 6 2" xfId="23901"/>
    <cellStyle name="Total 16 6 2 2" xfId="43729"/>
    <cellStyle name="Total 16 6 3" xfId="34127"/>
    <cellStyle name="Total 16 7" xfId="11060"/>
    <cellStyle name="Total 16 7 2" xfId="22928"/>
    <cellStyle name="Total 16 7 2 2" xfId="42758"/>
    <cellStyle name="Total 16 7 3" xfId="33114"/>
    <cellStyle name="Total 16 8" xfId="11686"/>
    <cellStyle name="Total 16 8 2" xfId="23539"/>
    <cellStyle name="Total 16 8 2 2" xfId="43368"/>
    <cellStyle name="Total 16 8 3" xfId="33739"/>
    <cellStyle name="Total 16 9" xfId="11371"/>
    <cellStyle name="Total 16 9 2" xfId="23235"/>
    <cellStyle name="Total 16 9 2 2" xfId="43064"/>
    <cellStyle name="Total 16 9 3" xfId="33424"/>
    <cellStyle name="Total 17" xfId="6442"/>
    <cellStyle name="Total 17 10" xfId="12112"/>
    <cellStyle name="Total 17 10 2" xfId="23938"/>
    <cellStyle name="Total 17 10 2 2" xfId="43765"/>
    <cellStyle name="Total 17 10 3" xfId="34163"/>
    <cellStyle name="Total 17 11" xfId="11025"/>
    <cellStyle name="Total 17 11 2" xfId="22894"/>
    <cellStyle name="Total 17 11 2 2" xfId="42725"/>
    <cellStyle name="Total 17 11 3" xfId="33080"/>
    <cellStyle name="Total 17 12" xfId="11715"/>
    <cellStyle name="Total 17 12 2" xfId="23568"/>
    <cellStyle name="Total 17 12 2 2" xfId="43396"/>
    <cellStyle name="Total 17 12 3" xfId="33767"/>
    <cellStyle name="Total 17 13" xfId="30699"/>
    <cellStyle name="Total 17 2" xfId="7069"/>
    <cellStyle name="Total 17 2 10" xfId="14779"/>
    <cellStyle name="Total 17 2 10 2" xfId="26549"/>
    <cellStyle name="Total 17 2 10 2 2" xfId="46375"/>
    <cellStyle name="Total 17 2 10 3" xfId="36829"/>
    <cellStyle name="Total 17 2 11" xfId="15732"/>
    <cellStyle name="Total 17 2 11 2" xfId="27486"/>
    <cellStyle name="Total 17 2 11 2 2" xfId="47312"/>
    <cellStyle name="Total 17 2 11 3" xfId="37782"/>
    <cellStyle name="Total 17 2 12" xfId="30821"/>
    <cellStyle name="Total 17 2 2" xfId="7873"/>
    <cellStyle name="Total 17 2 2 10" xfId="18166"/>
    <cellStyle name="Total 17 2 2 10 2" xfId="29886"/>
    <cellStyle name="Total 17 2 2 10 2 2" xfId="49712"/>
    <cellStyle name="Total 17 2 2 10 3" xfId="40216"/>
    <cellStyle name="Total 17 2 2 11" xfId="31069"/>
    <cellStyle name="Total 17 2 2 2" xfId="9516"/>
    <cellStyle name="Total 17 2 2 2 2" xfId="13938"/>
    <cellStyle name="Total 17 2 2 2 2 2" xfId="25711"/>
    <cellStyle name="Total 17 2 2 2 2 2 2" xfId="45537"/>
    <cellStyle name="Total 17 2 2 2 2 3" xfId="35988"/>
    <cellStyle name="Total 17 2 2 2 3" xfId="14900"/>
    <cellStyle name="Total 17 2 2 2 3 2" xfId="26670"/>
    <cellStyle name="Total 17 2 2 2 3 2 2" xfId="46496"/>
    <cellStyle name="Total 17 2 2 2 3 3" xfId="36950"/>
    <cellStyle name="Total 17 2 2 2 4" xfId="15852"/>
    <cellStyle name="Total 17 2 2 2 4 2" xfId="27598"/>
    <cellStyle name="Total 17 2 2 2 4 2 2" xfId="47424"/>
    <cellStyle name="Total 17 2 2 2 4 3" xfId="37902"/>
    <cellStyle name="Total 17 2 2 2 5" xfId="16730"/>
    <cellStyle name="Total 17 2 2 2 5 2" xfId="28476"/>
    <cellStyle name="Total 17 2 2 2 5 2 2" xfId="48302"/>
    <cellStyle name="Total 17 2 2 2 5 3" xfId="38780"/>
    <cellStyle name="Total 17 2 2 2 6" xfId="17595"/>
    <cellStyle name="Total 17 2 2 2 6 2" xfId="29315"/>
    <cellStyle name="Total 17 2 2 2 6 2 2" xfId="49141"/>
    <cellStyle name="Total 17 2 2 2 6 3" xfId="39645"/>
    <cellStyle name="Total 17 2 2 2 7" xfId="18371"/>
    <cellStyle name="Total 17 2 2 2 7 2" xfId="30091"/>
    <cellStyle name="Total 17 2 2 2 7 2 2" xfId="49917"/>
    <cellStyle name="Total 17 2 2 2 7 3" xfId="40421"/>
    <cellStyle name="Total 17 2 2 2 8" xfId="19128"/>
    <cellStyle name="Total 17 2 2 2 8 2" xfId="41178"/>
    <cellStyle name="Total 17 2 2 2 9" xfId="31603"/>
    <cellStyle name="Total 17 2 2 3" xfId="9954"/>
    <cellStyle name="Total 17 2 2 3 2" xfId="14359"/>
    <cellStyle name="Total 17 2 2 3 2 2" xfId="26131"/>
    <cellStyle name="Total 17 2 2 3 2 2 2" xfId="45957"/>
    <cellStyle name="Total 17 2 2 3 2 3" xfId="36409"/>
    <cellStyle name="Total 17 2 2 3 3" xfId="15319"/>
    <cellStyle name="Total 17 2 2 3 3 2" xfId="27089"/>
    <cellStyle name="Total 17 2 2 3 3 2 2" xfId="46915"/>
    <cellStyle name="Total 17 2 2 3 3 3" xfId="37369"/>
    <cellStyle name="Total 17 2 2 3 4" xfId="16271"/>
    <cellStyle name="Total 17 2 2 3 4 2" xfId="28017"/>
    <cellStyle name="Total 17 2 2 3 4 2 2" xfId="47843"/>
    <cellStyle name="Total 17 2 2 3 4 3" xfId="38321"/>
    <cellStyle name="Total 17 2 2 3 5" xfId="17145"/>
    <cellStyle name="Total 17 2 2 3 5 2" xfId="28891"/>
    <cellStyle name="Total 17 2 2 3 5 2 2" xfId="48717"/>
    <cellStyle name="Total 17 2 2 3 5 3" xfId="39195"/>
    <cellStyle name="Total 17 2 2 3 6" xfId="18010"/>
    <cellStyle name="Total 17 2 2 3 6 2" xfId="29730"/>
    <cellStyle name="Total 17 2 2 3 6 2 2" xfId="49556"/>
    <cellStyle name="Total 17 2 2 3 6 3" xfId="40060"/>
    <cellStyle name="Total 17 2 2 3 7" xfId="18786"/>
    <cellStyle name="Total 17 2 2 3 7 2" xfId="30506"/>
    <cellStyle name="Total 17 2 2 3 7 2 2" xfId="50332"/>
    <cellStyle name="Total 17 2 2 3 7 3" xfId="40836"/>
    <cellStyle name="Total 17 2 2 3 8" xfId="19543"/>
    <cellStyle name="Total 17 2 2 3 8 2" xfId="41593"/>
    <cellStyle name="Total 17 2 2 3 9" xfId="32018"/>
    <cellStyle name="Total 17 2 2 4" xfId="12924"/>
    <cellStyle name="Total 17 2 2 4 2" xfId="24721"/>
    <cellStyle name="Total 17 2 2 4 2 2" xfId="44548"/>
    <cellStyle name="Total 17 2 2 4 3" xfId="34975"/>
    <cellStyle name="Total 17 2 2 5" xfId="13510"/>
    <cellStyle name="Total 17 2 2 5 2" xfId="25292"/>
    <cellStyle name="Total 17 2 2 5 2 2" xfId="45118"/>
    <cellStyle name="Total 17 2 2 5 3" xfId="35560"/>
    <cellStyle name="Total 17 2 2 6" xfId="14524"/>
    <cellStyle name="Total 17 2 2 6 2" xfId="26296"/>
    <cellStyle name="Total 17 2 2 6 2 2" xfId="46122"/>
    <cellStyle name="Total 17 2 2 6 3" xfId="36574"/>
    <cellStyle name="Total 17 2 2 7" xfId="15484"/>
    <cellStyle name="Total 17 2 2 7 2" xfId="27252"/>
    <cellStyle name="Total 17 2 2 7 2 2" xfId="47078"/>
    <cellStyle name="Total 17 2 2 7 3" xfId="37534"/>
    <cellStyle name="Total 17 2 2 8" xfId="16428"/>
    <cellStyle name="Total 17 2 2 8 2" xfId="28174"/>
    <cellStyle name="Total 17 2 2 8 2 2" xfId="48000"/>
    <cellStyle name="Total 17 2 2 8 3" xfId="38478"/>
    <cellStyle name="Total 17 2 2 9" xfId="17301"/>
    <cellStyle name="Total 17 2 2 9 2" xfId="29047"/>
    <cellStyle name="Total 17 2 2 9 2 2" xfId="48873"/>
    <cellStyle name="Total 17 2 2 9 3" xfId="39351"/>
    <cellStyle name="Total 17 2 3" xfId="8714"/>
    <cellStyle name="Total 17 2 3 2" xfId="13456"/>
    <cellStyle name="Total 17 2 3 2 2" xfId="25241"/>
    <cellStyle name="Total 17 2 3 2 2 2" xfId="45067"/>
    <cellStyle name="Total 17 2 3 2 3" xfId="35506"/>
    <cellStyle name="Total 17 2 3 3" xfId="14476"/>
    <cellStyle name="Total 17 2 3 3 2" xfId="26248"/>
    <cellStyle name="Total 17 2 3 3 2 2" xfId="46074"/>
    <cellStyle name="Total 17 2 3 3 3" xfId="36526"/>
    <cellStyle name="Total 17 2 3 4" xfId="15436"/>
    <cellStyle name="Total 17 2 3 4 2" xfId="27204"/>
    <cellStyle name="Total 17 2 3 4 2 2" xfId="47030"/>
    <cellStyle name="Total 17 2 3 4 3" xfId="37486"/>
    <cellStyle name="Total 17 2 3 5" xfId="16385"/>
    <cellStyle name="Total 17 2 3 5 2" xfId="28131"/>
    <cellStyle name="Total 17 2 3 5 2 2" xfId="47957"/>
    <cellStyle name="Total 17 2 3 5 3" xfId="38435"/>
    <cellStyle name="Total 17 2 3 6" xfId="17258"/>
    <cellStyle name="Total 17 2 3 6 2" xfId="29004"/>
    <cellStyle name="Total 17 2 3 6 2 2" xfId="48830"/>
    <cellStyle name="Total 17 2 3 6 3" xfId="39308"/>
    <cellStyle name="Total 17 2 3 7" xfId="18123"/>
    <cellStyle name="Total 17 2 3 7 2" xfId="29843"/>
    <cellStyle name="Total 17 2 3 7 2 2" xfId="49669"/>
    <cellStyle name="Total 17 2 3 7 3" xfId="40173"/>
    <cellStyle name="Total 17 2 3 8" xfId="18899"/>
    <cellStyle name="Total 17 2 3 8 2" xfId="40949"/>
    <cellStyle name="Total 17 2 3 9" xfId="31355"/>
    <cellStyle name="Total 17 2 4" xfId="9725"/>
    <cellStyle name="Total 17 2 4 2" xfId="14130"/>
    <cellStyle name="Total 17 2 4 2 2" xfId="25902"/>
    <cellStyle name="Total 17 2 4 2 2 2" xfId="45728"/>
    <cellStyle name="Total 17 2 4 2 3" xfId="36180"/>
    <cellStyle name="Total 17 2 4 3" xfId="15090"/>
    <cellStyle name="Total 17 2 4 3 2" xfId="26860"/>
    <cellStyle name="Total 17 2 4 3 2 2" xfId="46686"/>
    <cellStyle name="Total 17 2 4 3 3" xfId="37140"/>
    <cellStyle name="Total 17 2 4 4" xfId="16042"/>
    <cellStyle name="Total 17 2 4 4 2" xfId="27788"/>
    <cellStyle name="Total 17 2 4 4 2 2" xfId="47614"/>
    <cellStyle name="Total 17 2 4 4 3" xfId="38092"/>
    <cellStyle name="Total 17 2 4 5" xfId="16916"/>
    <cellStyle name="Total 17 2 4 5 2" xfId="28662"/>
    <cellStyle name="Total 17 2 4 5 2 2" xfId="48488"/>
    <cellStyle name="Total 17 2 4 5 3" xfId="38966"/>
    <cellStyle name="Total 17 2 4 6" xfId="17781"/>
    <cellStyle name="Total 17 2 4 6 2" xfId="29501"/>
    <cellStyle name="Total 17 2 4 6 2 2" xfId="49327"/>
    <cellStyle name="Total 17 2 4 6 3" xfId="39831"/>
    <cellStyle name="Total 17 2 4 7" xfId="18557"/>
    <cellStyle name="Total 17 2 4 7 2" xfId="30277"/>
    <cellStyle name="Total 17 2 4 7 2 2" xfId="50103"/>
    <cellStyle name="Total 17 2 4 7 3" xfId="40607"/>
    <cellStyle name="Total 17 2 4 8" xfId="19314"/>
    <cellStyle name="Total 17 2 4 8 2" xfId="41364"/>
    <cellStyle name="Total 17 2 4 9" xfId="31789"/>
    <cellStyle name="Total 17 2 5" xfId="12427"/>
    <cellStyle name="Total 17 2 5 2" xfId="24243"/>
    <cellStyle name="Total 17 2 5 2 2" xfId="44070"/>
    <cellStyle name="Total 17 2 5 3" xfId="34478"/>
    <cellStyle name="Total 17 2 6" xfId="10756"/>
    <cellStyle name="Total 17 2 6 2" xfId="22627"/>
    <cellStyle name="Total 17 2 6 2 2" xfId="42458"/>
    <cellStyle name="Total 17 2 6 3" xfId="32811"/>
    <cellStyle name="Total 17 2 7" xfId="12533"/>
    <cellStyle name="Total 17 2 7 2" xfId="24348"/>
    <cellStyle name="Total 17 2 7 2 2" xfId="44175"/>
    <cellStyle name="Total 17 2 7 3" xfId="34584"/>
    <cellStyle name="Total 17 2 8" xfId="10660"/>
    <cellStyle name="Total 17 2 8 2" xfId="22531"/>
    <cellStyle name="Total 17 2 8 2 2" xfId="42362"/>
    <cellStyle name="Total 17 2 8 3" xfId="32715"/>
    <cellStyle name="Total 17 2 9" xfId="13803"/>
    <cellStyle name="Total 17 2 9 2" xfId="25578"/>
    <cellStyle name="Total 17 2 9 2 2" xfId="45404"/>
    <cellStyle name="Total 17 2 9 3" xfId="35853"/>
    <cellStyle name="Total 17 3" xfId="7336"/>
    <cellStyle name="Total 17 3 10" xfId="11902"/>
    <cellStyle name="Total 17 3 10 2" xfId="23735"/>
    <cellStyle name="Total 17 3 10 2 2" xfId="43563"/>
    <cellStyle name="Total 17 3 10 3" xfId="33954"/>
    <cellStyle name="Total 17 3 11" xfId="30949"/>
    <cellStyle name="Total 17 3 2" xfId="8979"/>
    <cellStyle name="Total 17 3 2 2" xfId="13639"/>
    <cellStyle name="Total 17 3 2 2 2" xfId="25421"/>
    <cellStyle name="Total 17 3 2 2 2 2" xfId="45247"/>
    <cellStyle name="Total 17 3 2 2 3" xfId="35689"/>
    <cellStyle name="Total 17 3 2 3" xfId="14645"/>
    <cellStyle name="Total 17 3 2 3 2" xfId="26416"/>
    <cellStyle name="Total 17 3 2 3 2 2" xfId="46242"/>
    <cellStyle name="Total 17 3 2 3 3" xfId="36695"/>
    <cellStyle name="Total 17 3 2 4" xfId="15603"/>
    <cellStyle name="Total 17 3 2 4 2" xfId="27363"/>
    <cellStyle name="Total 17 3 2 4 2 2" xfId="47189"/>
    <cellStyle name="Total 17 3 2 4 3" xfId="37653"/>
    <cellStyle name="Total 17 3 2 5" xfId="16529"/>
    <cellStyle name="Total 17 3 2 5 2" xfId="28275"/>
    <cellStyle name="Total 17 3 2 5 2 2" xfId="48101"/>
    <cellStyle name="Total 17 3 2 5 3" xfId="38579"/>
    <cellStyle name="Total 17 3 2 6" xfId="17400"/>
    <cellStyle name="Total 17 3 2 6 2" xfId="29143"/>
    <cellStyle name="Total 17 3 2 6 2 2" xfId="48969"/>
    <cellStyle name="Total 17 3 2 6 3" xfId="39450"/>
    <cellStyle name="Total 17 3 2 7" xfId="18247"/>
    <cellStyle name="Total 17 3 2 7 2" xfId="29967"/>
    <cellStyle name="Total 17 3 2 7 2 2" xfId="49793"/>
    <cellStyle name="Total 17 3 2 7 3" xfId="40297"/>
    <cellStyle name="Total 17 3 2 8" xfId="19014"/>
    <cellStyle name="Total 17 3 2 8 2" xfId="41064"/>
    <cellStyle name="Total 17 3 2 9" xfId="31483"/>
    <cellStyle name="Total 17 3 3" xfId="9840"/>
    <cellStyle name="Total 17 3 3 2" xfId="14245"/>
    <cellStyle name="Total 17 3 3 2 2" xfId="26017"/>
    <cellStyle name="Total 17 3 3 2 2 2" xfId="45843"/>
    <cellStyle name="Total 17 3 3 2 3" xfId="36295"/>
    <cellStyle name="Total 17 3 3 3" xfId="15205"/>
    <cellStyle name="Total 17 3 3 3 2" xfId="26975"/>
    <cellStyle name="Total 17 3 3 3 2 2" xfId="46801"/>
    <cellStyle name="Total 17 3 3 3 3" xfId="37255"/>
    <cellStyle name="Total 17 3 3 4" xfId="16157"/>
    <cellStyle name="Total 17 3 3 4 2" xfId="27903"/>
    <cellStyle name="Total 17 3 3 4 2 2" xfId="47729"/>
    <cellStyle name="Total 17 3 3 4 3" xfId="38207"/>
    <cellStyle name="Total 17 3 3 5" xfId="17031"/>
    <cellStyle name="Total 17 3 3 5 2" xfId="28777"/>
    <cellStyle name="Total 17 3 3 5 2 2" xfId="48603"/>
    <cellStyle name="Total 17 3 3 5 3" xfId="39081"/>
    <cellStyle name="Total 17 3 3 6" xfId="17896"/>
    <cellStyle name="Total 17 3 3 6 2" xfId="29616"/>
    <cellStyle name="Total 17 3 3 6 2 2" xfId="49442"/>
    <cellStyle name="Total 17 3 3 6 3" xfId="39946"/>
    <cellStyle name="Total 17 3 3 7" xfId="18672"/>
    <cellStyle name="Total 17 3 3 7 2" xfId="30392"/>
    <cellStyle name="Total 17 3 3 7 2 2" xfId="50218"/>
    <cellStyle name="Total 17 3 3 7 3" xfId="40722"/>
    <cellStyle name="Total 17 3 3 8" xfId="19429"/>
    <cellStyle name="Total 17 3 3 8 2" xfId="41479"/>
    <cellStyle name="Total 17 3 3 9" xfId="31904"/>
    <cellStyle name="Total 17 3 4" xfId="12610"/>
    <cellStyle name="Total 17 3 4 2" xfId="24423"/>
    <cellStyle name="Total 17 3 4 2 2" xfId="44250"/>
    <cellStyle name="Total 17 3 4 3" xfId="34661"/>
    <cellStyle name="Total 17 3 5" xfId="10587"/>
    <cellStyle name="Total 17 3 5 2" xfId="22458"/>
    <cellStyle name="Total 17 3 5 2 2" xfId="42289"/>
    <cellStyle name="Total 17 3 5 3" xfId="32642"/>
    <cellStyle name="Total 17 3 6" xfId="12272"/>
    <cellStyle name="Total 17 3 6 2" xfId="24092"/>
    <cellStyle name="Total 17 3 6 2 2" xfId="43919"/>
    <cellStyle name="Total 17 3 6 3" xfId="34323"/>
    <cellStyle name="Total 17 3 7" xfId="10898"/>
    <cellStyle name="Total 17 3 7 2" xfId="22769"/>
    <cellStyle name="Total 17 3 7 2 2" xfId="42600"/>
    <cellStyle name="Total 17 3 7 3" xfId="32953"/>
    <cellStyle name="Total 17 3 8" xfId="12740"/>
    <cellStyle name="Total 17 3 8 2" xfId="24549"/>
    <cellStyle name="Total 17 3 8 2 2" xfId="44376"/>
    <cellStyle name="Total 17 3 8 3" xfId="34791"/>
    <cellStyle name="Total 17 3 9" xfId="10479"/>
    <cellStyle name="Total 17 3 9 2" xfId="22353"/>
    <cellStyle name="Total 17 3 9 2 2" xfId="42184"/>
    <cellStyle name="Total 17 3 9 3" xfId="32534"/>
    <cellStyle name="Total 17 4" xfId="8180"/>
    <cellStyle name="Total 17 4 2" xfId="13150"/>
    <cellStyle name="Total 17 4 2 2" xfId="24943"/>
    <cellStyle name="Total 17 4 2 2 2" xfId="44769"/>
    <cellStyle name="Total 17 4 2 3" xfId="35200"/>
    <cellStyle name="Total 17 4 3" xfId="10160"/>
    <cellStyle name="Total 17 4 3 2" xfId="22034"/>
    <cellStyle name="Total 17 4 3 2 2" xfId="41866"/>
    <cellStyle name="Total 17 4 3 3" xfId="32216"/>
    <cellStyle name="Total 17 4 4" xfId="13875"/>
    <cellStyle name="Total 17 4 4 2" xfId="25649"/>
    <cellStyle name="Total 17 4 4 2 2" xfId="45475"/>
    <cellStyle name="Total 17 4 4 3" xfId="35925"/>
    <cellStyle name="Total 17 4 5" xfId="14839"/>
    <cellStyle name="Total 17 4 5 2" xfId="26609"/>
    <cellStyle name="Total 17 4 5 2 2" xfId="46435"/>
    <cellStyle name="Total 17 4 5 3" xfId="36889"/>
    <cellStyle name="Total 17 4 6" xfId="15791"/>
    <cellStyle name="Total 17 4 6 2" xfId="27541"/>
    <cellStyle name="Total 17 4 6 2 2" xfId="47367"/>
    <cellStyle name="Total 17 4 6 3" xfId="37841"/>
    <cellStyle name="Total 17 4 7" xfId="16673"/>
    <cellStyle name="Total 17 4 7 2" xfId="28419"/>
    <cellStyle name="Total 17 4 7 2 2" xfId="48245"/>
    <cellStyle name="Total 17 4 7 3" xfId="38723"/>
    <cellStyle name="Total 17 4 8" xfId="17541"/>
    <cellStyle name="Total 17 4 8 2" xfId="39591"/>
    <cellStyle name="Total 17 4 9" xfId="31236"/>
    <cellStyle name="Total 17 5" xfId="9612"/>
    <cellStyle name="Total 17 5 2" xfId="14017"/>
    <cellStyle name="Total 17 5 2 2" xfId="25789"/>
    <cellStyle name="Total 17 5 2 2 2" xfId="45615"/>
    <cellStyle name="Total 17 5 2 3" xfId="36067"/>
    <cellStyle name="Total 17 5 3" xfId="14977"/>
    <cellStyle name="Total 17 5 3 2" xfId="26747"/>
    <cellStyle name="Total 17 5 3 2 2" xfId="46573"/>
    <cellStyle name="Total 17 5 3 3" xfId="37027"/>
    <cellStyle name="Total 17 5 4" xfId="15929"/>
    <cellStyle name="Total 17 5 4 2" xfId="27675"/>
    <cellStyle name="Total 17 5 4 2 2" xfId="47501"/>
    <cellStyle name="Total 17 5 4 3" xfId="37979"/>
    <cellStyle name="Total 17 5 5" xfId="16803"/>
    <cellStyle name="Total 17 5 5 2" xfId="28549"/>
    <cellStyle name="Total 17 5 5 2 2" xfId="48375"/>
    <cellStyle name="Total 17 5 5 3" xfId="38853"/>
    <cellStyle name="Total 17 5 6" xfId="17668"/>
    <cellStyle name="Total 17 5 6 2" xfId="29388"/>
    <cellStyle name="Total 17 5 6 2 2" xfId="49214"/>
    <cellStyle name="Total 17 5 6 3" xfId="39718"/>
    <cellStyle name="Total 17 5 7" xfId="18444"/>
    <cellStyle name="Total 17 5 7 2" xfId="30164"/>
    <cellStyle name="Total 17 5 7 2 2" xfId="49990"/>
    <cellStyle name="Total 17 5 7 3" xfId="40494"/>
    <cellStyle name="Total 17 5 8" xfId="19201"/>
    <cellStyle name="Total 17 5 8 2" xfId="41251"/>
    <cellStyle name="Total 17 5 9" xfId="31676"/>
    <cellStyle name="Total 17 6" xfId="12076"/>
    <cellStyle name="Total 17 6 2" xfId="23902"/>
    <cellStyle name="Total 17 6 2 2" xfId="43730"/>
    <cellStyle name="Total 17 6 3" xfId="34128"/>
    <cellStyle name="Total 17 7" xfId="11059"/>
    <cellStyle name="Total 17 7 2" xfId="22927"/>
    <cellStyle name="Total 17 7 2 2" xfId="42757"/>
    <cellStyle name="Total 17 7 3" xfId="33113"/>
    <cellStyle name="Total 17 8" xfId="11687"/>
    <cellStyle name="Total 17 8 2" xfId="23540"/>
    <cellStyle name="Total 17 8 2 2" xfId="43369"/>
    <cellStyle name="Total 17 8 3" xfId="33740"/>
    <cellStyle name="Total 17 9" xfId="11370"/>
    <cellStyle name="Total 17 9 2" xfId="23234"/>
    <cellStyle name="Total 17 9 2 2" xfId="43063"/>
    <cellStyle name="Total 17 9 3" xfId="33423"/>
    <cellStyle name="Total 18" xfId="6443"/>
    <cellStyle name="Total 18 10" xfId="11369"/>
    <cellStyle name="Total 18 10 2" xfId="23233"/>
    <cellStyle name="Total 18 10 2 2" xfId="43062"/>
    <cellStyle name="Total 18 10 3" xfId="33422"/>
    <cellStyle name="Total 18 11" xfId="12694"/>
    <cellStyle name="Total 18 11 2" xfId="24507"/>
    <cellStyle name="Total 18 11 2 2" xfId="44334"/>
    <cellStyle name="Total 18 11 3" xfId="34745"/>
    <cellStyle name="Total 18 12" xfId="10507"/>
    <cellStyle name="Total 18 12 2" xfId="22378"/>
    <cellStyle name="Total 18 12 2 2" xfId="42209"/>
    <cellStyle name="Total 18 12 3" xfId="32562"/>
    <cellStyle name="Total 18 13" xfId="12280"/>
    <cellStyle name="Total 18 13 2" xfId="24100"/>
    <cellStyle name="Total 18 13 2 2" xfId="43927"/>
    <cellStyle name="Total 18 13 3" xfId="34331"/>
    <cellStyle name="Total 18 14" xfId="30700"/>
    <cellStyle name="Total 18 2" xfId="6444"/>
    <cellStyle name="Total 18 2 10" xfId="13723"/>
    <cellStyle name="Total 18 2 10 2" xfId="25503"/>
    <cellStyle name="Total 18 2 10 2 2" xfId="45329"/>
    <cellStyle name="Total 18 2 10 3" xfId="35773"/>
    <cellStyle name="Total 18 2 11" xfId="14724"/>
    <cellStyle name="Total 18 2 11 2" xfId="26495"/>
    <cellStyle name="Total 18 2 11 2 2" xfId="46321"/>
    <cellStyle name="Total 18 2 11 3" xfId="36774"/>
    <cellStyle name="Total 18 2 12" xfId="15682"/>
    <cellStyle name="Total 18 2 12 2" xfId="27441"/>
    <cellStyle name="Total 18 2 12 2 2" xfId="47267"/>
    <cellStyle name="Total 18 2 12 3" xfId="37732"/>
    <cellStyle name="Total 18 2 13" xfId="30701"/>
    <cellStyle name="Total 18 2 2" xfId="7071"/>
    <cellStyle name="Total 18 2 2 10" xfId="10020"/>
    <cellStyle name="Total 18 2 2 10 2" xfId="21895"/>
    <cellStyle name="Total 18 2 2 10 2 2" xfId="41727"/>
    <cellStyle name="Total 18 2 2 10 3" xfId="32076"/>
    <cellStyle name="Total 18 2 2 11" xfId="12908"/>
    <cellStyle name="Total 18 2 2 11 2" xfId="24706"/>
    <cellStyle name="Total 18 2 2 11 2 2" xfId="44533"/>
    <cellStyle name="Total 18 2 2 11 3" xfId="34959"/>
    <cellStyle name="Total 18 2 2 12" xfId="30823"/>
    <cellStyle name="Total 18 2 2 2" xfId="7874"/>
    <cellStyle name="Total 18 2 2 2 10" xfId="16623"/>
    <cellStyle name="Total 18 2 2 2 10 2" xfId="28369"/>
    <cellStyle name="Total 18 2 2 2 10 2 2" xfId="48195"/>
    <cellStyle name="Total 18 2 2 2 10 3" xfId="38673"/>
    <cellStyle name="Total 18 2 2 2 11" xfId="31070"/>
    <cellStyle name="Total 18 2 2 2 2" xfId="9517"/>
    <cellStyle name="Total 18 2 2 2 2 2" xfId="13939"/>
    <cellStyle name="Total 18 2 2 2 2 2 2" xfId="25712"/>
    <cellStyle name="Total 18 2 2 2 2 2 2 2" xfId="45538"/>
    <cellStyle name="Total 18 2 2 2 2 2 3" xfId="35989"/>
    <cellStyle name="Total 18 2 2 2 2 3" xfId="14901"/>
    <cellStyle name="Total 18 2 2 2 2 3 2" xfId="26671"/>
    <cellStyle name="Total 18 2 2 2 2 3 2 2" xfId="46497"/>
    <cellStyle name="Total 18 2 2 2 2 3 3" xfId="36951"/>
    <cellStyle name="Total 18 2 2 2 2 4" xfId="15853"/>
    <cellStyle name="Total 18 2 2 2 2 4 2" xfId="27599"/>
    <cellStyle name="Total 18 2 2 2 2 4 2 2" xfId="47425"/>
    <cellStyle name="Total 18 2 2 2 2 4 3" xfId="37903"/>
    <cellStyle name="Total 18 2 2 2 2 5" xfId="16731"/>
    <cellStyle name="Total 18 2 2 2 2 5 2" xfId="28477"/>
    <cellStyle name="Total 18 2 2 2 2 5 2 2" xfId="48303"/>
    <cellStyle name="Total 18 2 2 2 2 5 3" xfId="38781"/>
    <cellStyle name="Total 18 2 2 2 2 6" xfId="17596"/>
    <cellStyle name="Total 18 2 2 2 2 6 2" xfId="29316"/>
    <cellStyle name="Total 18 2 2 2 2 6 2 2" xfId="49142"/>
    <cellStyle name="Total 18 2 2 2 2 6 3" xfId="39646"/>
    <cellStyle name="Total 18 2 2 2 2 7" xfId="18372"/>
    <cellStyle name="Total 18 2 2 2 2 7 2" xfId="30092"/>
    <cellStyle name="Total 18 2 2 2 2 7 2 2" xfId="49918"/>
    <cellStyle name="Total 18 2 2 2 2 7 3" xfId="40422"/>
    <cellStyle name="Total 18 2 2 2 2 8" xfId="19129"/>
    <cellStyle name="Total 18 2 2 2 2 8 2" xfId="41179"/>
    <cellStyle name="Total 18 2 2 2 2 9" xfId="31604"/>
    <cellStyle name="Total 18 2 2 2 3" xfId="9955"/>
    <cellStyle name="Total 18 2 2 2 3 2" xfId="14360"/>
    <cellStyle name="Total 18 2 2 2 3 2 2" xfId="26132"/>
    <cellStyle name="Total 18 2 2 2 3 2 2 2" xfId="45958"/>
    <cellStyle name="Total 18 2 2 2 3 2 3" xfId="36410"/>
    <cellStyle name="Total 18 2 2 2 3 3" xfId="15320"/>
    <cellStyle name="Total 18 2 2 2 3 3 2" xfId="27090"/>
    <cellStyle name="Total 18 2 2 2 3 3 2 2" xfId="46916"/>
    <cellStyle name="Total 18 2 2 2 3 3 3" xfId="37370"/>
    <cellStyle name="Total 18 2 2 2 3 4" xfId="16272"/>
    <cellStyle name="Total 18 2 2 2 3 4 2" xfId="28018"/>
    <cellStyle name="Total 18 2 2 2 3 4 2 2" xfId="47844"/>
    <cellStyle name="Total 18 2 2 2 3 4 3" xfId="38322"/>
    <cellStyle name="Total 18 2 2 2 3 5" xfId="17146"/>
    <cellStyle name="Total 18 2 2 2 3 5 2" xfId="28892"/>
    <cellStyle name="Total 18 2 2 2 3 5 2 2" xfId="48718"/>
    <cellStyle name="Total 18 2 2 2 3 5 3" xfId="39196"/>
    <cellStyle name="Total 18 2 2 2 3 6" xfId="18011"/>
    <cellStyle name="Total 18 2 2 2 3 6 2" xfId="29731"/>
    <cellStyle name="Total 18 2 2 2 3 6 2 2" xfId="49557"/>
    <cellStyle name="Total 18 2 2 2 3 6 3" xfId="40061"/>
    <cellStyle name="Total 18 2 2 2 3 7" xfId="18787"/>
    <cellStyle name="Total 18 2 2 2 3 7 2" xfId="30507"/>
    <cellStyle name="Total 18 2 2 2 3 7 2 2" xfId="50333"/>
    <cellStyle name="Total 18 2 2 2 3 7 3" xfId="40837"/>
    <cellStyle name="Total 18 2 2 2 3 8" xfId="19544"/>
    <cellStyle name="Total 18 2 2 2 3 8 2" xfId="41594"/>
    <cellStyle name="Total 18 2 2 2 3 9" xfId="32019"/>
    <cellStyle name="Total 18 2 2 2 4" xfId="12925"/>
    <cellStyle name="Total 18 2 2 2 4 2" xfId="24722"/>
    <cellStyle name="Total 18 2 2 2 4 2 2" xfId="44549"/>
    <cellStyle name="Total 18 2 2 2 4 3" xfId="34976"/>
    <cellStyle name="Total 18 2 2 2 5" xfId="12483"/>
    <cellStyle name="Total 18 2 2 2 5 2" xfId="24298"/>
    <cellStyle name="Total 18 2 2 2 5 2 2" xfId="44125"/>
    <cellStyle name="Total 18 2 2 2 5 3" xfId="34534"/>
    <cellStyle name="Total 18 2 2 2 6" xfId="10705"/>
    <cellStyle name="Total 18 2 2 2 6 2" xfId="22576"/>
    <cellStyle name="Total 18 2 2 2 6 2 2" xfId="42407"/>
    <cellStyle name="Total 18 2 2 2 6 3" xfId="32760"/>
    <cellStyle name="Total 18 2 2 2 7" xfId="13793"/>
    <cellStyle name="Total 18 2 2 2 7 2" xfId="25568"/>
    <cellStyle name="Total 18 2 2 2 7 2 2" xfId="45394"/>
    <cellStyle name="Total 18 2 2 2 7 3" xfId="35843"/>
    <cellStyle name="Total 18 2 2 2 8" xfId="14771"/>
    <cellStyle name="Total 18 2 2 2 8 2" xfId="26541"/>
    <cellStyle name="Total 18 2 2 2 8 2 2" xfId="46367"/>
    <cellStyle name="Total 18 2 2 2 8 3" xfId="36821"/>
    <cellStyle name="Total 18 2 2 2 9" xfId="15724"/>
    <cellStyle name="Total 18 2 2 2 9 2" xfId="27478"/>
    <cellStyle name="Total 18 2 2 2 9 2 2" xfId="47304"/>
    <cellStyle name="Total 18 2 2 2 9 3" xfId="37774"/>
    <cellStyle name="Total 18 2 2 3" xfId="8716"/>
    <cellStyle name="Total 18 2 2 3 2" xfId="13458"/>
    <cellStyle name="Total 18 2 2 3 2 2" xfId="25243"/>
    <cellStyle name="Total 18 2 2 3 2 2 2" xfId="45069"/>
    <cellStyle name="Total 18 2 2 3 2 3" xfId="35508"/>
    <cellStyle name="Total 18 2 2 3 3" xfId="14478"/>
    <cellStyle name="Total 18 2 2 3 3 2" xfId="26250"/>
    <cellStyle name="Total 18 2 2 3 3 2 2" xfId="46076"/>
    <cellStyle name="Total 18 2 2 3 3 3" xfId="36528"/>
    <cellStyle name="Total 18 2 2 3 4" xfId="15438"/>
    <cellStyle name="Total 18 2 2 3 4 2" xfId="27206"/>
    <cellStyle name="Total 18 2 2 3 4 2 2" xfId="47032"/>
    <cellStyle name="Total 18 2 2 3 4 3" xfId="37488"/>
    <cellStyle name="Total 18 2 2 3 5" xfId="16387"/>
    <cellStyle name="Total 18 2 2 3 5 2" xfId="28133"/>
    <cellStyle name="Total 18 2 2 3 5 2 2" xfId="47959"/>
    <cellStyle name="Total 18 2 2 3 5 3" xfId="38437"/>
    <cellStyle name="Total 18 2 2 3 6" xfId="17260"/>
    <cellStyle name="Total 18 2 2 3 6 2" xfId="29006"/>
    <cellStyle name="Total 18 2 2 3 6 2 2" xfId="48832"/>
    <cellStyle name="Total 18 2 2 3 6 3" xfId="39310"/>
    <cellStyle name="Total 18 2 2 3 7" xfId="18125"/>
    <cellStyle name="Total 18 2 2 3 7 2" xfId="29845"/>
    <cellStyle name="Total 18 2 2 3 7 2 2" xfId="49671"/>
    <cellStyle name="Total 18 2 2 3 7 3" xfId="40175"/>
    <cellStyle name="Total 18 2 2 3 8" xfId="18901"/>
    <cellStyle name="Total 18 2 2 3 8 2" xfId="40951"/>
    <cellStyle name="Total 18 2 2 3 9" xfId="31357"/>
    <cellStyle name="Total 18 2 2 4" xfId="9727"/>
    <cellStyle name="Total 18 2 2 4 2" xfId="14132"/>
    <cellStyle name="Total 18 2 2 4 2 2" xfId="25904"/>
    <cellStyle name="Total 18 2 2 4 2 2 2" xfId="45730"/>
    <cellStyle name="Total 18 2 2 4 2 3" xfId="36182"/>
    <cellStyle name="Total 18 2 2 4 3" xfId="15092"/>
    <cellStyle name="Total 18 2 2 4 3 2" xfId="26862"/>
    <cellStyle name="Total 18 2 2 4 3 2 2" xfId="46688"/>
    <cellStyle name="Total 18 2 2 4 3 3" xfId="37142"/>
    <cellStyle name="Total 18 2 2 4 4" xfId="16044"/>
    <cellStyle name="Total 18 2 2 4 4 2" xfId="27790"/>
    <cellStyle name="Total 18 2 2 4 4 2 2" xfId="47616"/>
    <cellStyle name="Total 18 2 2 4 4 3" xfId="38094"/>
    <cellStyle name="Total 18 2 2 4 5" xfId="16918"/>
    <cellStyle name="Total 18 2 2 4 5 2" xfId="28664"/>
    <cellStyle name="Total 18 2 2 4 5 2 2" xfId="48490"/>
    <cellStyle name="Total 18 2 2 4 5 3" xfId="38968"/>
    <cellStyle name="Total 18 2 2 4 6" xfId="17783"/>
    <cellStyle name="Total 18 2 2 4 6 2" xfId="29503"/>
    <cellStyle name="Total 18 2 2 4 6 2 2" xfId="49329"/>
    <cellStyle name="Total 18 2 2 4 6 3" xfId="39833"/>
    <cellStyle name="Total 18 2 2 4 7" xfId="18559"/>
    <cellStyle name="Total 18 2 2 4 7 2" xfId="30279"/>
    <cellStyle name="Total 18 2 2 4 7 2 2" xfId="50105"/>
    <cellStyle name="Total 18 2 2 4 7 3" xfId="40609"/>
    <cellStyle name="Total 18 2 2 4 8" xfId="19316"/>
    <cellStyle name="Total 18 2 2 4 8 2" xfId="41366"/>
    <cellStyle name="Total 18 2 2 4 9" xfId="31791"/>
    <cellStyle name="Total 18 2 2 5" xfId="12429"/>
    <cellStyle name="Total 18 2 2 5 2" xfId="24245"/>
    <cellStyle name="Total 18 2 2 5 2 2" xfId="44072"/>
    <cellStyle name="Total 18 2 2 5 3" xfId="34480"/>
    <cellStyle name="Total 18 2 2 6" xfId="10754"/>
    <cellStyle name="Total 18 2 2 6 2" xfId="22625"/>
    <cellStyle name="Total 18 2 2 6 2 2" xfId="42456"/>
    <cellStyle name="Total 18 2 2 6 3" xfId="32809"/>
    <cellStyle name="Total 18 2 2 7" xfId="13075"/>
    <cellStyle name="Total 18 2 2 7 2" xfId="24868"/>
    <cellStyle name="Total 18 2 2 7 2 2" xfId="44694"/>
    <cellStyle name="Total 18 2 2 7 3" xfId="35125"/>
    <cellStyle name="Total 18 2 2 8" xfId="10227"/>
    <cellStyle name="Total 18 2 2 8 2" xfId="22101"/>
    <cellStyle name="Total 18 2 2 8 2 2" xfId="41933"/>
    <cellStyle name="Total 18 2 2 8 3" xfId="32283"/>
    <cellStyle name="Total 18 2 2 9" xfId="13335"/>
    <cellStyle name="Total 18 2 2 9 2" xfId="25121"/>
    <cellStyle name="Total 18 2 2 9 2 2" xfId="44947"/>
    <cellStyle name="Total 18 2 2 9 3" xfId="35385"/>
    <cellStyle name="Total 18 2 3" xfId="7338"/>
    <cellStyle name="Total 18 2 3 10" xfId="17503"/>
    <cellStyle name="Total 18 2 3 10 2" xfId="29245"/>
    <cellStyle name="Total 18 2 3 10 2 2" xfId="49071"/>
    <cellStyle name="Total 18 2 3 10 3" xfId="39553"/>
    <cellStyle name="Total 18 2 3 11" xfId="30951"/>
    <cellStyle name="Total 18 2 3 2" xfId="8981"/>
    <cellStyle name="Total 18 2 3 2 2" xfId="13641"/>
    <cellStyle name="Total 18 2 3 2 2 2" xfId="25423"/>
    <cellStyle name="Total 18 2 3 2 2 2 2" xfId="45249"/>
    <cellStyle name="Total 18 2 3 2 2 3" xfId="35691"/>
    <cellStyle name="Total 18 2 3 2 3" xfId="14647"/>
    <cellStyle name="Total 18 2 3 2 3 2" xfId="26418"/>
    <cellStyle name="Total 18 2 3 2 3 2 2" xfId="46244"/>
    <cellStyle name="Total 18 2 3 2 3 3" xfId="36697"/>
    <cellStyle name="Total 18 2 3 2 4" xfId="15605"/>
    <cellStyle name="Total 18 2 3 2 4 2" xfId="27365"/>
    <cellStyle name="Total 18 2 3 2 4 2 2" xfId="47191"/>
    <cellStyle name="Total 18 2 3 2 4 3" xfId="37655"/>
    <cellStyle name="Total 18 2 3 2 5" xfId="16531"/>
    <cellStyle name="Total 18 2 3 2 5 2" xfId="28277"/>
    <cellStyle name="Total 18 2 3 2 5 2 2" xfId="48103"/>
    <cellStyle name="Total 18 2 3 2 5 3" xfId="38581"/>
    <cellStyle name="Total 18 2 3 2 6" xfId="17402"/>
    <cellStyle name="Total 18 2 3 2 6 2" xfId="29145"/>
    <cellStyle name="Total 18 2 3 2 6 2 2" xfId="48971"/>
    <cellStyle name="Total 18 2 3 2 6 3" xfId="39452"/>
    <cellStyle name="Total 18 2 3 2 7" xfId="18249"/>
    <cellStyle name="Total 18 2 3 2 7 2" xfId="29969"/>
    <cellStyle name="Total 18 2 3 2 7 2 2" xfId="49795"/>
    <cellStyle name="Total 18 2 3 2 7 3" xfId="40299"/>
    <cellStyle name="Total 18 2 3 2 8" xfId="19016"/>
    <cellStyle name="Total 18 2 3 2 8 2" xfId="41066"/>
    <cellStyle name="Total 18 2 3 2 9" xfId="31485"/>
    <cellStyle name="Total 18 2 3 3" xfId="9842"/>
    <cellStyle name="Total 18 2 3 3 2" xfId="14247"/>
    <cellStyle name="Total 18 2 3 3 2 2" xfId="26019"/>
    <cellStyle name="Total 18 2 3 3 2 2 2" xfId="45845"/>
    <cellStyle name="Total 18 2 3 3 2 3" xfId="36297"/>
    <cellStyle name="Total 18 2 3 3 3" xfId="15207"/>
    <cellStyle name="Total 18 2 3 3 3 2" xfId="26977"/>
    <cellStyle name="Total 18 2 3 3 3 2 2" xfId="46803"/>
    <cellStyle name="Total 18 2 3 3 3 3" xfId="37257"/>
    <cellStyle name="Total 18 2 3 3 4" xfId="16159"/>
    <cellStyle name="Total 18 2 3 3 4 2" xfId="27905"/>
    <cellStyle name="Total 18 2 3 3 4 2 2" xfId="47731"/>
    <cellStyle name="Total 18 2 3 3 4 3" xfId="38209"/>
    <cellStyle name="Total 18 2 3 3 5" xfId="17033"/>
    <cellStyle name="Total 18 2 3 3 5 2" xfId="28779"/>
    <cellStyle name="Total 18 2 3 3 5 2 2" xfId="48605"/>
    <cellStyle name="Total 18 2 3 3 5 3" xfId="39083"/>
    <cellStyle name="Total 18 2 3 3 6" xfId="17898"/>
    <cellStyle name="Total 18 2 3 3 6 2" xfId="29618"/>
    <cellStyle name="Total 18 2 3 3 6 2 2" xfId="49444"/>
    <cellStyle name="Total 18 2 3 3 6 3" xfId="39948"/>
    <cellStyle name="Total 18 2 3 3 7" xfId="18674"/>
    <cellStyle name="Total 18 2 3 3 7 2" xfId="30394"/>
    <cellStyle name="Total 18 2 3 3 7 2 2" xfId="50220"/>
    <cellStyle name="Total 18 2 3 3 7 3" xfId="40724"/>
    <cellStyle name="Total 18 2 3 3 8" xfId="19431"/>
    <cellStyle name="Total 18 2 3 3 8 2" xfId="41481"/>
    <cellStyle name="Total 18 2 3 3 9" xfId="31906"/>
    <cellStyle name="Total 18 2 3 4" xfId="12612"/>
    <cellStyle name="Total 18 2 3 4 2" xfId="24425"/>
    <cellStyle name="Total 18 2 3 4 2 2" xfId="44252"/>
    <cellStyle name="Total 18 2 3 4 3" xfId="34663"/>
    <cellStyle name="Total 18 2 3 5" xfId="10585"/>
    <cellStyle name="Total 18 2 3 5 2" xfId="22456"/>
    <cellStyle name="Total 18 2 3 5 2 2" xfId="42287"/>
    <cellStyle name="Total 18 2 3 5 3" xfId="32640"/>
    <cellStyle name="Total 18 2 3 6" xfId="13811"/>
    <cellStyle name="Total 18 2 3 6 2" xfId="25586"/>
    <cellStyle name="Total 18 2 3 6 2 2" xfId="45412"/>
    <cellStyle name="Total 18 2 3 6 3" xfId="35861"/>
    <cellStyle name="Total 18 2 3 7" xfId="14787"/>
    <cellStyle name="Total 18 2 3 7 2" xfId="26557"/>
    <cellStyle name="Total 18 2 3 7 2 2" xfId="46383"/>
    <cellStyle name="Total 18 2 3 7 3" xfId="36837"/>
    <cellStyle name="Total 18 2 3 8" xfId="15739"/>
    <cellStyle name="Total 18 2 3 8 2" xfId="27493"/>
    <cellStyle name="Total 18 2 3 8 2 2" xfId="47319"/>
    <cellStyle name="Total 18 2 3 8 3" xfId="37789"/>
    <cellStyle name="Total 18 2 3 9" xfId="16634"/>
    <cellStyle name="Total 18 2 3 9 2" xfId="28380"/>
    <cellStyle name="Total 18 2 3 9 2 2" xfId="48206"/>
    <cellStyle name="Total 18 2 3 9 3" xfId="38684"/>
    <cellStyle name="Total 18 2 4" xfId="8182"/>
    <cellStyle name="Total 18 2 4 2" xfId="13152"/>
    <cellStyle name="Total 18 2 4 2 2" xfId="24945"/>
    <cellStyle name="Total 18 2 4 2 2 2" xfId="44771"/>
    <cellStyle name="Total 18 2 4 2 3" xfId="35202"/>
    <cellStyle name="Total 18 2 4 3" xfId="10158"/>
    <cellStyle name="Total 18 2 4 3 2" xfId="22032"/>
    <cellStyle name="Total 18 2 4 3 2 2" xfId="41864"/>
    <cellStyle name="Total 18 2 4 3 3" xfId="32214"/>
    <cellStyle name="Total 18 2 4 4" xfId="12552"/>
    <cellStyle name="Total 18 2 4 4 2" xfId="24366"/>
    <cellStyle name="Total 18 2 4 4 2 2" xfId="44193"/>
    <cellStyle name="Total 18 2 4 4 3" xfId="34603"/>
    <cellStyle name="Total 18 2 4 5" xfId="10643"/>
    <cellStyle name="Total 18 2 4 5 2" xfId="22514"/>
    <cellStyle name="Total 18 2 4 5 2 2" xfId="42345"/>
    <cellStyle name="Total 18 2 4 5 3" xfId="32698"/>
    <cellStyle name="Total 18 2 4 6" xfId="12785"/>
    <cellStyle name="Total 18 2 4 6 2" xfId="24591"/>
    <cellStyle name="Total 18 2 4 6 2 2" xfId="44418"/>
    <cellStyle name="Total 18 2 4 6 3" xfId="34836"/>
    <cellStyle name="Total 18 2 4 7" xfId="10442"/>
    <cellStyle name="Total 18 2 4 7 2" xfId="22316"/>
    <cellStyle name="Total 18 2 4 7 2 2" xfId="42147"/>
    <cellStyle name="Total 18 2 4 7 3" xfId="32497"/>
    <cellStyle name="Total 18 2 4 8" xfId="11925"/>
    <cellStyle name="Total 18 2 4 8 2" xfId="33977"/>
    <cellStyle name="Total 18 2 4 9" xfId="31238"/>
    <cellStyle name="Total 18 2 5" xfId="9614"/>
    <cellStyle name="Total 18 2 5 2" xfId="14019"/>
    <cellStyle name="Total 18 2 5 2 2" xfId="25791"/>
    <cellStyle name="Total 18 2 5 2 2 2" xfId="45617"/>
    <cellStyle name="Total 18 2 5 2 3" xfId="36069"/>
    <cellStyle name="Total 18 2 5 3" xfId="14979"/>
    <cellStyle name="Total 18 2 5 3 2" xfId="26749"/>
    <cellStyle name="Total 18 2 5 3 2 2" xfId="46575"/>
    <cellStyle name="Total 18 2 5 3 3" xfId="37029"/>
    <cellStyle name="Total 18 2 5 4" xfId="15931"/>
    <cellStyle name="Total 18 2 5 4 2" xfId="27677"/>
    <cellStyle name="Total 18 2 5 4 2 2" xfId="47503"/>
    <cellStyle name="Total 18 2 5 4 3" xfId="37981"/>
    <cellStyle name="Total 18 2 5 5" xfId="16805"/>
    <cellStyle name="Total 18 2 5 5 2" xfId="28551"/>
    <cellStyle name="Total 18 2 5 5 2 2" xfId="48377"/>
    <cellStyle name="Total 18 2 5 5 3" xfId="38855"/>
    <cellStyle name="Total 18 2 5 6" xfId="17670"/>
    <cellStyle name="Total 18 2 5 6 2" xfId="29390"/>
    <cellStyle name="Total 18 2 5 6 2 2" xfId="49216"/>
    <cellStyle name="Total 18 2 5 6 3" xfId="39720"/>
    <cellStyle name="Total 18 2 5 7" xfId="18446"/>
    <cellStyle name="Total 18 2 5 7 2" xfId="30166"/>
    <cellStyle name="Total 18 2 5 7 2 2" xfId="49992"/>
    <cellStyle name="Total 18 2 5 7 3" xfId="40496"/>
    <cellStyle name="Total 18 2 5 8" xfId="19203"/>
    <cellStyle name="Total 18 2 5 8 2" xfId="41253"/>
    <cellStyle name="Total 18 2 5 9" xfId="31678"/>
    <cellStyle name="Total 18 2 6" xfId="12078"/>
    <cellStyle name="Total 18 2 6 2" xfId="23904"/>
    <cellStyle name="Total 18 2 6 2 2" xfId="43732"/>
    <cellStyle name="Total 18 2 6 3" xfId="34130"/>
    <cellStyle name="Total 18 2 7" xfId="11057"/>
    <cellStyle name="Total 18 2 7 2" xfId="22925"/>
    <cellStyle name="Total 18 2 7 2 2" xfId="42755"/>
    <cellStyle name="Total 18 2 7 3" xfId="33111"/>
    <cellStyle name="Total 18 2 8" xfId="11689"/>
    <cellStyle name="Total 18 2 8 2" xfId="23542"/>
    <cellStyle name="Total 18 2 8 2 2" xfId="43371"/>
    <cellStyle name="Total 18 2 8 3" xfId="33742"/>
    <cellStyle name="Total 18 2 9" xfId="11368"/>
    <cellStyle name="Total 18 2 9 2" xfId="23232"/>
    <cellStyle name="Total 18 2 9 2 2" xfId="43061"/>
    <cellStyle name="Total 18 2 9 3" xfId="33421"/>
    <cellStyle name="Total 18 3" xfId="7070"/>
    <cellStyle name="Total 18 3 10" xfId="16462"/>
    <cellStyle name="Total 18 3 10 2" xfId="28208"/>
    <cellStyle name="Total 18 3 10 2 2" xfId="48034"/>
    <cellStyle name="Total 18 3 10 3" xfId="38512"/>
    <cellStyle name="Total 18 3 11" xfId="17334"/>
    <cellStyle name="Total 18 3 11 2" xfId="29080"/>
    <cellStyle name="Total 18 3 11 2 2" xfId="48906"/>
    <cellStyle name="Total 18 3 11 3" xfId="39384"/>
    <cellStyle name="Total 18 3 12" xfId="30822"/>
    <cellStyle name="Total 18 3 2" xfId="7875"/>
    <cellStyle name="Total 18 3 2 10" xfId="11080"/>
    <cellStyle name="Total 18 3 2 10 2" xfId="22948"/>
    <cellStyle name="Total 18 3 2 10 2 2" xfId="42778"/>
    <cellStyle name="Total 18 3 2 10 3" xfId="33134"/>
    <cellStyle name="Total 18 3 2 11" xfId="31071"/>
    <cellStyle name="Total 18 3 2 2" xfId="9518"/>
    <cellStyle name="Total 18 3 2 2 2" xfId="13940"/>
    <cellStyle name="Total 18 3 2 2 2 2" xfId="25713"/>
    <cellStyle name="Total 18 3 2 2 2 2 2" xfId="45539"/>
    <cellStyle name="Total 18 3 2 2 2 3" xfId="35990"/>
    <cellStyle name="Total 18 3 2 2 3" xfId="14902"/>
    <cellStyle name="Total 18 3 2 2 3 2" xfId="26672"/>
    <cellStyle name="Total 18 3 2 2 3 2 2" xfId="46498"/>
    <cellStyle name="Total 18 3 2 2 3 3" xfId="36952"/>
    <cellStyle name="Total 18 3 2 2 4" xfId="15854"/>
    <cellStyle name="Total 18 3 2 2 4 2" xfId="27600"/>
    <cellStyle name="Total 18 3 2 2 4 2 2" xfId="47426"/>
    <cellStyle name="Total 18 3 2 2 4 3" xfId="37904"/>
    <cellStyle name="Total 18 3 2 2 5" xfId="16732"/>
    <cellStyle name="Total 18 3 2 2 5 2" xfId="28478"/>
    <cellStyle name="Total 18 3 2 2 5 2 2" xfId="48304"/>
    <cellStyle name="Total 18 3 2 2 5 3" xfId="38782"/>
    <cellStyle name="Total 18 3 2 2 6" xfId="17597"/>
    <cellStyle name="Total 18 3 2 2 6 2" xfId="29317"/>
    <cellStyle name="Total 18 3 2 2 6 2 2" xfId="49143"/>
    <cellStyle name="Total 18 3 2 2 6 3" xfId="39647"/>
    <cellStyle name="Total 18 3 2 2 7" xfId="18373"/>
    <cellStyle name="Total 18 3 2 2 7 2" xfId="30093"/>
    <cellStyle name="Total 18 3 2 2 7 2 2" xfId="49919"/>
    <cellStyle name="Total 18 3 2 2 7 3" xfId="40423"/>
    <cellStyle name="Total 18 3 2 2 8" xfId="19130"/>
    <cellStyle name="Total 18 3 2 2 8 2" xfId="41180"/>
    <cellStyle name="Total 18 3 2 2 9" xfId="31605"/>
    <cellStyle name="Total 18 3 2 3" xfId="9956"/>
    <cellStyle name="Total 18 3 2 3 2" xfId="14361"/>
    <cellStyle name="Total 18 3 2 3 2 2" xfId="26133"/>
    <cellStyle name="Total 18 3 2 3 2 2 2" xfId="45959"/>
    <cellStyle name="Total 18 3 2 3 2 3" xfId="36411"/>
    <cellStyle name="Total 18 3 2 3 3" xfId="15321"/>
    <cellStyle name="Total 18 3 2 3 3 2" xfId="27091"/>
    <cellStyle name="Total 18 3 2 3 3 2 2" xfId="46917"/>
    <cellStyle name="Total 18 3 2 3 3 3" xfId="37371"/>
    <cellStyle name="Total 18 3 2 3 4" xfId="16273"/>
    <cellStyle name="Total 18 3 2 3 4 2" xfId="28019"/>
    <cellStyle name="Total 18 3 2 3 4 2 2" xfId="47845"/>
    <cellStyle name="Total 18 3 2 3 4 3" xfId="38323"/>
    <cellStyle name="Total 18 3 2 3 5" xfId="17147"/>
    <cellStyle name="Total 18 3 2 3 5 2" xfId="28893"/>
    <cellStyle name="Total 18 3 2 3 5 2 2" xfId="48719"/>
    <cellStyle name="Total 18 3 2 3 5 3" xfId="39197"/>
    <cellStyle name="Total 18 3 2 3 6" xfId="18012"/>
    <cellStyle name="Total 18 3 2 3 6 2" xfId="29732"/>
    <cellStyle name="Total 18 3 2 3 6 2 2" xfId="49558"/>
    <cellStyle name="Total 18 3 2 3 6 3" xfId="40062"/>
    <cellStyle name="Total 18 3 2 3 7" xfId="18788"/>
    <cellStyle name="Total 18 3 2 3 7 2" xfId="30508"/>
    <cellStyle name="Total 18 3 2 3 7 2 2" xfId="50334"/>
    <cellStyle name="Total 18 3 2 3 7 3" xfId="40838"/>
    <cellStyle name="Total 18 3 2 3 8" xfId="19545"/>
    <cellStyle name="Total 18 3 2 3 8 2" xfId="41595"/>
    <cellStyle name="Total 18 3 2 3 9" xfId="32020"/>
    <cellStyle name="Total 18 3 2 4" xfId="12926"/>
    <cellStyle name="Total 18 3 2 4 2" xfId="24723"/>
    <cellStyle name="Total 18 3 2 4 2 2" xfId="44550"/>
    <cellStyle name="Total 18 3 2 4 3" xfId="34977"/>
    <cellStyle name="Total 18 3 2 5" xfId="13225"/>
    <cellStyle name="Total 18 3 2 5 2" xfId="25016"/>
    <cellStyle name="Total 18 3 2 5 2 2" xfId="44842"/>
    <cellStyle name="Total 18 3 2 5 3" xfId="35275"/>
    <cellStyle name="Total 18 3 2 6" xfId="10099"/>
    <cellStyle name="Total 18 3 2 6 2" xfId="21974"/>
    <cellStyle name="Total 18 3 2 6 2 2" xfId="41806"/>
    <cellStyle name="Total 18 3 2 6 3" xfId="32155"/>
    <cellStyle name="Total 18 3 2 7" xfId="13356"/>
    <cellStyle name="Total 18 3 2 7 2" xfId="25141"/>
    <cellStyle name="Total 18 3 2 7 2 2" xfId="44967"/>
    <cellStyle name="Total 18 3 2 7 3" xfId="35406"/>
    <cellStyle name="Total 18 3 2 8" xfId="10003"/>
    <cellStyle name="Total 18 3 2 8 2" xfId="21878"/>
    <cellStyle name="Total 18 3 2 8 2 2" xfId="41710"/>
    <cellStyle name="Total 18 3 2 8 3" xfId="32059"/>
    <cellStyle name="Total 18 3 2 9" xfId="12053"/>
    <cellStyle name="Total 18 3 2 9 2" xfId="23879"/>
    <cellStyle name="Total 18 3 2 9 2 2" xfId="43707"/>
    <cellStyle name="Total 18 3 2 9 3" xfId="34105"/>
    <cellStyle name="Total 18 3 3" xfId="8715"/>
    <cellStyle name="Total 18 3 3 2" xfId="13457"/>
    <cellStyle name="Total 18 3 3 2 2" xfId="25242"/>
    <cellStyle name="Total 18 3 3 2 2 2" xfId="45068"/>
    <cellStyle name="Total 18 3 3 2 3" xfId="35507"/>
    <cellStyle name="Total 18 3 3 3" xfId="14477"/>
    <cellStyle name="Total 18 3 3 3 2" xfId="26249"/>
    <cellStyle name="Total 18 3 3 3 2 2" xfId="46075"/>
    <cellStyle name="Total 18 3 3 3 3" xfId="36527"/>
    <cellStyle name="Total 18 3 3 4" xfId="15437"/>
    <cellStyle name="Total 18 3 3 4 2" xfId="27205"/>
    <cellStyle name="Total 18 3 3 4 2 2" xfId="47031"/>
    <cellStyle name="Total 18 3 3 4 3" xfId="37487"/>
    <cellStyle name="Total 18 3 3 5" xfId="16386"/>
    <cellStyle name="Total 18 3 3 5 2" xfId="28132"/>
    <cellStyle name="Total 18 3 3 5 2 2" xfId="47958"/>
    <cellStyle name="Total 18 3 3 5 3" xfId="38436"/>
    <cellStyle name="Total 18 3 3 6" xfId="17259"/>
    <cellStyle name="Total 18 3 3 6 2" xfId="29005"/>
    <cellStyle name="Total 18 3 3 6 2 2" xfId="48831"/>
    <cellStyle name="Total 18 3 3 6 3" xfId="39309"/>
    <cellStyle name="Total 18 3 3 7" xfId="18124"/>
    <cellStyle name="Total 18 3 3 7 2" xfId="29844"/>
    <cellStyle name="Total 18 3 3 7 2 2" xfId="49670"/>
    <cellStyle name="Total 18 3 3 7 3" xfId="40174"/>
    <cellStyle name="Total 18 3 3 8" xfId="18900"/>
    <cellStyle name="Total 18 3 3 8 2" xfId="40950"/>
    <cellStyle name="Total 18 3 3 9" xfId="31356"/>
    <cellStyle name="Total 18 3 4" xfId="9726"/>
    <cellStyle name="Total 18 3 4 2" xfId="14131"/>
    <cellStyle name="Total 18 3 4 2 2" xfId="25903"/>
    <cellStyle name="Total 18 3 4 2 2 2" xfId="45729"/>
    <cellStyle name="Total 18 3 4 2 3" xfId="36181"/>
    <cellStyle name="Total 18 3 4 3" xfId="15091"/>
    <cellStyle name="Total 18 3 4 3 2" xfId="26861"/>
    <cellStyle name="Total 18 3 4 3 2 2" xfId="46687"/>
    <cellStyle name="Total 18 3 4 3 3" xfId="37141"/>
    <cellStyle name="Total 18 3 4 4" xfId="16043"/>
    <cellStyle name="Total 18 3 4 4 2" xfId="27789"/>
    <cellStyle name="Total 18 3 4 4 2 2" xfId="47615"/>
    <cellStyle name="Total 18 3 4 4 3" xfId="38093"/>
    <cellStyle name="Total 18 3 4 5" xfId="16917"/>
    <cellStyle name="Total 18 3 4 5 2" xfId="28663"/>
    <cellStyle name="Total 18 3 4 5 2 2" xfId="48489"/>
    <cellStyle name="Total 18 3 4 5 3" xfId="38967"/>
    <cellStyle name="Total 18 3 4 6" xfId="17782"/>
    <cellStyle name="Total 18 3 4 6 2" xfId="29502"/>
    <cellStyle name="Total 18 3 4 6 2 2" xfId="49328"/>
    <cellStyle name="Total 18 3 4 6 3" xfId="39832"/>
    <cellStyle name="Total 18 3 4 7" xfId="18558"/>
    <cellStyle name="Total 18 3 4 7 2" xfId="30278"/>
    <cellStyle name="Total 18 3 4 7 2 2" xfId="50104"/>
    <cellStyle name="Total 18 3 4 7 3" xfId="40608"/>
    <cellStyle name="Total 18 3 4 8" xfId="19315"/>
    <cellStyle name="Total 18 3 4 8 2" xfId="41365"/>
    <cellStyle name="Total 18 3 4 9" xfId="31790"/>
    <cellStyle name="Total 18 3 5" xfId="12428"/>
    <cellStyle name="Total 18 3 5 2" xfId="24244"/>
    <cellStyle name="Total 18 3 5 2 2" xfId="44071"/>
    <cellStyle name="Total 18 3 5 3" xfId="34479"/>
    <cellStyle name="Total 18 3 6" xfId="10755"/>
    <cellStyle name="Total 18 3 6 2" xfId="22626"/>
    <cellStyle name="Total 18 3 6 2 2" xfId="42457"/>
    <cellStyle name="Total 18 3 6 3" xfId="32810"/>
    <cellStyle name="Total 18 3 7" xfId="13564"/>
    <cellStyle name="Total 18 3 7 2" xfId="25346"/>
    <cellStyle name="Total 18 3 7 2 2" xfId="45172"/>
    <cellStyle name="Total 18 3 7 3" xfId="35614"/>
    <cellStyle name="Total 18 3 8" xfId="14573"/>
    <cellStyle name="Total 18 3 8 2" xfId="26344"/>
    <cellStyle name="Total 18 3 8 2 2" xfId="46170"/>
    <cellStyle name="Total 18 3 8 3" xfId="36623"/>
    <cellStyle name="Total 18 3 9" xfId="15531"/>
    <cellStyle name="Total 18 3 9 2" xfId="27294"/>
    <cellStyle name="Total 18 3 9 2 2" xfId="47120"/>
    <cellStyle name="Total 18 3 9 3" xfId="37581"/>
    <cellStyle name="Total 18 4" xfId="7337"/>
    <cellStyle name="Total 18 4 10" xfId="15753"/>
    <cellStyle name="Total 18 4 10 2" xfId="27507"/>
    <cellStyle name="Total 18 4 10 2 2" xfId="47333"/>
    <cellStyle name="Total 18 4 10 3" xfId="37803"/>
    <cellStyle name="Total 18 4 11" xfId="30950"/>
    <cellStyle name="Total 18 4 2" xfId="8980"/>
    <cellStyle name="Total 18 4 2 2" xfId="13640"/>
    <cellStyle name="Total 18 4 2 2 2" xfId="25422"/>
    <cellStyle name="Total 18 4 2 2 2 2" xfId="45248"/>
    <cellStyle name="Total 18 4 2 2 3" xfId="35690"/>
    <cellStyle name="Total 18 4 2 3" xfId="14646"/>
    <cellStyle name="Total 18 4 2 3 2" xfId="26417"/>
    <cellStyle name="Total 18 4 2 3 2 2" xfId="46243"/>
    <cellStyle name="Total 18 4 2 3 3" xfId="36696"/>
    <cellStyle name="Total 18 4 2 4" xfId="15604"/>
    <cellStyle name="Total 18 4 2 4 2" xfId="27364"/>
    <cellStyle name="Total 18 4 2 4 2 2" xfId="47190"/>
    <cellStyle name="Total 18 4 2 4 3" xfId="37654"/>
    <cellStyle name="Total 18 4 2 5" xfId="16530"/>
    <cellStyle name="Total 18 4 2 5 2" xfId="28276"/>
    <cellStyle name="Total 18 4 2 5 2 2" xfId="48102"/>
    <cellStyle name="Total 18 4 2 5 3" xfId="38580"/>
    <cellStyle name="Total 18 4 2 6" xfId="17401"/>
    <cellStyle name="Total 18 4 2 6 2" xfId="29144"/>
    <cellStyle name="Total 18 4 2 6 2 2" xfId="48970"/>
    <cellStyle name="Total 18 4 2 6 3" xfId="39451"/>
    <cellStyle name="Total 18 4 2 7" xfId="18248"/>
    <cellStyle name="Total 18 4 2 7 2" xfId="29968"/>
    <cellStyle name="Total 18 4 2 7 2 2" xfId="49794"/>
    <cellStyle name="Total 18 4 2 7 3" xfId="40298"/>
    <cellStyle name="Total 18 4 2 8" xfId="19015"/>
    <cellStyle name="Total 18 4 2 8 2" xfId="41065"/>
    <cellStyle name="Total 18 4 2 9" xfId="31484"/>
    <cellStyle name="Total 18 4 3" xfId="9841"/>
    <cellStyle name="Total 18 4 3 2" xfId="14246"/>
    <cellStyle name="Total 18 4 3 2 2" xfId="26018"/>
    <cellStyle name="Total 18 4 3 2 2 2" xfId="45844"/>
    <cellStyle name="Total 18 4 3 2 3" xfId="36296"/>
    <cellStyle name="Total 18 4 3 3" xfId="15206"/>
    <cellStyle name="Total 18 4 3 3 2" xfId="26976"/>
    <cellStyle name="Total 18 4 3 3 2 2" xfId="46802"/>
    <cellStyle name="Total 18 4 3 3 3" xfId="37256"/>
    <cellStyle name="Total 18 4 3 4" xfId="16158"/>
    <cellStyle name="Total 18 4 3 4 2" xfId="27904"/>
    <cellStyle name="Total 18 4 3 4 2 2" xfId="47730"/>
    <cellStyle name="Total 18 4 3 4 3" xfId="38208"/>
    <cellStyle name="Total 18 4 3 5" xfId="17032"/>
    <cellStyle name="Total 18 4 3 5 2" xfId="28778"/>
    <cellStyle name="Total 18 4 3 5 2 2" xfId="48604"/>
    <cellStyle name="Total 18 4 3 5 3" xfId="39082"/>
    <cellStyle name="Total 18 4 3 6" xfId="17897"/>
    <cellStyle name="Total 18 4 3 6 2" xfId="29617"/>
    <cellStyle name="Total 18 4 3 6 2 2" xfId="49443"/>
    <cellStyle name="Total 18 4 3 6 3" xfId="39947"/>
    <cellStyle name="Total 18 4 3 7" xfId="18673"/>
    <cellStyle name="Total 18 4 3 7 2" xfId="30393"/>
    <cellStyle name="Total 18 4 3 7 2 2" xfId="50219"/>
    <cellStyle name="Total 18 4 3 7 3" xfId="40723"/>
    <cellStyle name="Total 18 4 3 8" xfId="19430"/>
    <cellStyle name="Total 18 4 3 8 2" xfId="41480"/>
    <cellStyle name="Total 18 4 3 9" xfId="31905"/>
    <cellStyle name="Total 18 4 4" xfId="12611"/>
    <cellStyle name="Total 18 4 4 2" xfId="24424"/>
    <cellStyle name="Total 18 4 4 2 2" xfId="44251"/>
    <cellStyle name="Total 18 4 4 3" xfId="34662"/>
    <cellStyle name="Total 18 4 5" xfId="10586"/>
    <cellStyle name="Total 18 4 5 2" xfId="22457"/>
    <cellStyle name="Total 18 4 5 2 2" xfId="42288"/>
    <cellStyle name="Total 18 4 5 3" xfId="32641"/>
    <cellStyle name="Total 18 4 6" xfId="12792"/>
    <cellStyle name="Total 18 4 6 2" xfId="24597"/>
    <cellStyle name="Total 18 4 6 2 2" xfId="44424"/>
    <cellStyle name="Total 18 4 6 3" xfId="34843"/>
    <cellStyle name="Total 18 4 7" xfId="10436"/>
    <cellStyle name="Total 18 4 7 2" xfId="22310"/>
    <cellStyle name="Total 18 4 7 2 2" xfId="42141"/>
    <cellStyle name="Total 18 4 7 3" xfId="32491"/>
    <cellStyle name="Total 18 4 8" xfId="13830"/>
    <cellStyle name="Total 18 4 8 2" xfId="25605"/>
    <cellStyle name="Total 18 4 8 2 2" xfId="45431"/>
    <cellStyle name="Total 18 4 8 3" xfId="35880"/>
    <cellStyle name="Total 18 4 9" xfId="14801"/>
    <cellStyle name="Total 18 4 9 2" xfId="26571"/>
    <cellStyle name="Total 18 4 9 2 2" xfId="46397"/>
    <cellStyle name="Total 18 4 9 3" xfId="36851"/>
    <cellStyle name="Total 18 5" xfId="8181"/>
    <cellStyle name="Total 18 5 2" xfId="13151"/>
    <cellStyle name="Total 18 5 2 2" xfId="24944"/>
    <cellStyle name="Total 18 5 2 2 2" xfId="44770"/>
    <cellStyle name="Total 18 5 2 3" xfId="35201"/>
    <cellStyle name="Total 18 5 3" xfId="10159"/>
    <cellStyle name="Total 18 5 3 2" xfId="22033"/>
    <cellStyle name="Total 18 5 3 2 2" xfId="41865"/>
    <cellStyle name="Total 18 5 3 3" xfId="32215"/>
    <cellStyle name="Total 18 5 4" xfId="13218"/>
    <cellStyle name="Total 18 5 4 2" xfId="25009"/>
    <cellStyle name="Total 18 5 4 2 2" xfId="44835"/>
    <cellStyle name="Total 18 5 4 3" xfId="35268"/>
    <cellStyle name="Total 18 5 5" xfId="12168"/>
    <cellStyle name="Total 18 5 5 2" xfId="23992"/>
    <cellStyle name="Total 18 5 5 2 2" xfId="43819"/>
    <cellStyle name="Total 18 5 5 3" xfId="34219"/>
    <cellStyle name="Total 18 5 6" xfId="10983"/>
    <cellStyle name="Total 18 5 6 2" xfId="22852"/>
    <cellStyle name="Total 18 5 6 2 2" xfId="42683"/>
    <cellStyle name="Total 18 5 6 3" xfId="33038"/>
    <cellStyle name="Total 18 5 7" xfId="11756"/>
    <cellStyle name="Total 18 5 7 2" xfId="23603"/>
    <cellStyle name="Total 18 5 7 2 2" xfId="43431"/>
    <cellStyle name="Total 18 5 7 3" xfId="33808"/>
    <cellStyle name="Total 18 5 8" xfId="11321"/>
    <cellStyle name="Total 18 5 8 2" xfId="33375"/>
    <cellStyle name="Total 18 5 9" xfId="31237"/>
    <cellStyle name="Total 18 6" xfId="9613"/>
    <cellStyle name="Total 18 6 2" xfId="14018"/>
    <cellStyle name="Total 18 6 2 2" xfId="25790"/>
    <cellStyle name="Total 18 6 2 2 2" xfId="45616"/>
    <cellStyle name="Total 18 6 2 3" xfId="36068"/>
    <cellStyle name="Total 18 6 3" xfId="14978"/>
    <cellStyle name="Total 18 6 3 2" xfId="26748"/>
    <cellStyle name="Total 18 6 3 2 2" xfId="46574"/>
    <cellStyle name="Total 18 6 3 3" xfId="37028"/>
    <cellStyle name="Total 18 6 4" xfId="15930"/>
    <cellStyle name="Total 18 6 4 2" xfId="27676"/>
    <cellStyle name="Total 18 6 4 2 2" xfId="47502"/>
    <cellStyle name="Total 18 6 4 3" xfId="37980"/>
    <cellStyle name="Total 18 6 5" xfId="16804"/>
    <cellStyle name="Total 18 6 5 2" xfId="28550"/>
    <cellStyle name="Total 18 6 5 2 2" xfId="48376"/>
    <cellStyle name="Total 18 6 5 3" xfId="38854"/>
    <cellStyle name="Total 18 6 6" xfId="17669"/>
    <cellStyle name="Total 18 6 6 2" xfId="29389"/>
    <cellStyle name="Total 18 6 6 2 2" xfId="49215"/>
    <cellStyle name="Total 18 6 6 3" xfId="39719"/>
    <cellStyle name="Total 18 6 7" xfId="18445"/>
    <cellStyle name="Total 18 6 7 2" xfId="30165"/>
    <cellStyle name="Total 18 6 7 2 2" xfId="49991"/>
    <cellStyle name="Total 18 6 7 3" xfId="40495"/>
    <cellStyle name="Total 18 6 8" xfId="19202"/>
    <cellStyle name="Total 18 6 8 2" xfId="41252"/>
    <cellStyle name="Total 18 6 9" xfId="31677"/>
    <cellStyle name="Total 18 7" xfId="12077"/>
    <cellStyle name="Total 18 7 2" xfId="23903"/>
    <cellStyle name="Total 18 7 2 2" xfId="43731"/>
    <cellStyle name="Total 18 7 3" xfId="34129"/>
    <cellStyle name="Total 18 8" xfId="11058"/>
    <cellStyle name="Total 18 8 2" xfId="22926"/>
    <cellStyle name="Total 18 8 2 2" xfId="42756"/>
    <cellStyle name="Total 18 8 3" xfId="33112"/>
    <cellStyle name="Total 18 9" xfId="11688"/>
    <cellStyle name="Total 18 9 2" xfId="23541"/>
    <cellStyle name="Total 18 9 2 2" xfId="43370"/>
    <cellStyle name="Total 18 9 3" xfId="33741"/>
    <cellStyle name="Total 19" xfId="6445"/>
    <cellStyle name="Total 19 10" xfId="11367"/>
    <cellStyle name="Total 19 10 2" xfId="23231"/>
    <cellStyle name="Total 19 10 2 2" xfId="43060"/>
    <cellStyle name="Total 19 10 3" xfId="33420"/>
    <cellStyle name="Total 19 11" xfId="13175"/>
    <cellStyle name="Total 19 11 2" xfId="24968"/>
    <cellStyle name="Total 19 11 2 2" xfId="44794"/>
    <cellStyle name="Total 19 11 3" xfId="35225"/>
    <cellStyle name="Total 19 12" xfId="10136"/>
    <cellStyle name="Total 19 12 2" xfId="22010"/>
    <cellStyle name="Total 19 12 2 2" xfId="41842"/>
    <cellStyle name="Total 19 12 3" xfId="32192"/>
    <cellStyle name="Total 19 13" xfId="11987"/>
    <cellStyle name="Total 19 13 2" xfId="23814"/>
    <cellStyle name="Total 19 13 2 2" xfId="43642"/>
    <cellStyle name="Total 19 13 3" xfId="34039"/>
    <cellStyle name="Total 19 14" xfId="30702"/>
    <cellStyle name="Total 19 2" xfId="6446"/>
    <cellStyle name="Total 19 2 10" xfId="11586"/>
    <cellStyle name="Total 19 2 10 2" xfId="23446"/>
    <cellStyle name="Total 19 2 10 2 2" xfId="43275"/>
    <cellStyle name="Total 19 2 10 3" xfId="33639"/>
    <cellStyle name="Total 19 2 11" xfId="11455"/>
    <cellStyle name="Total 19 2 11 2" xfId="23316"/>
    <cellStyle name="Total 19 2 11 2 2" xfId="43145"/>
    <cellStyle name="Total 19 2 11 3" xfId="33508"/>
    <cellStyle name="Total 19 2 12" xfId="11582"/>
    <cellStyle name="Total 19 2 12 2" xfId="23443"/>
    <cellStyle name="Total 19 2 12 2 2" xfId="43272"/>
    <cellStyle name="Total 19 2 12 3" xfId="33635"/>
    <cellStyle name="Total 19 2 13" xfId="30703"/>
    <cellStyle name="Total 19 2 2" xfId="7073"/>
    <cellStyle name="Total 19 2 2 10" xfId="11284"/>
    <cellStyle name="Total 19 2 2 10 2" xfId="23152"/>
    <cellStyle name="Total 19 2 2 10 2 2" xfId="42982"/>
    <cellStyle name="Total 19 2 2 10 3" xfId="33338"/>
    <cellStyle name="Total 19 2 2 11" xfId="12513"/>
    <cellStyle name="Total 19 2 2 11 2" xfId="24328"/>
    <cellStyle name="Total 19 2 2 11 2 2" xfId="44155"/>
    <cellStyle name="Total 19 2 2 11 3" xfId="34564"/>
    <cellStyle name="Total 19 2 2 12" xfId="30825"/>
    <cellStyle name="Total 19 2 2 2" xfId="7876"/>
    <cellStyle name="Total 19 2 2 2 10" xfId="18267"/>
    <cellStyle name="Total 19 2 2 2 10 2" xfId="29987"/>
    <cellStyle name="Total 19 2 2 2 10 2 2" xfId="49813"/>
    <cellStyle name="Total 19 2 2 2 10 3" xfId="40317"/>
    <cellStyle name="Total 19 2 2 2 11" xfId="31072"/>
    <cellStyle name="Total 19 2 2 2 2" xfId="9519"/>
    <cellStyle name="Total 19 2 2 2 2 2" xfId="13941"/>
    <cellStyle name="Total 19 2 2 2 2 2 2" xfId="25714"/>
    <cellStyle name="Total 19 2 2 2 2 2 2 2" xfId="45540"/>
    <cellStyle name="Total 19 2 2 2 2 2 3" xfId="35991"/>
    <cellStyle name="Total 19 2 2 2 2 3" xfId="14903"/>
    <cellStyle name="Total 19 2 2 2 2 3 2" xfId="26673"/>
    <cellStyle name="Total 19 2 2 2 2 3 2 2" xfId="46499"/>
    <cellStyle name="Total 19 2 2 2 2 3 3" xfId="36953"/>
    <cellStyle name="Total 19 2 2 2 2 4" xfId="15855"/>
    <cellStyle name="Total 19 2 2 2 2 4 2" xfId="27601"/>
    <cellStyle name="Total 19 2 2 2 2 4 2 2" xfId="47427"/>
    <cellStyle name="Total 19 2 2 2 2 4 3" xfId="37905"/>
    <cellStyle name="Total 19 2 2 2 2 5" xfId="16733"/>
    <cellStyle name="Total 19 2 2 2 2 5 2" xfId="28479"/>
    <cellStyle name="Total 19 2 2 2 2 5 2 2" xfId="48305"/>
    <cellStyle name="Total 19 2 2 2 2 5 3" xfId="38783"/>
    <cellStyle name="Total 19 2 2 2 2 6" xfId="17598"/>
    <cellStyle name="Total 19 2 2 2 2 6 2" xfId="29318"/>
    <cellStyle name="Total 19 2 2 2 2 6 2 2" xfId="49144"/>
    <cellStyle name="Total 19 2 2 2 2 6 3" xfId="39648"/>
    <cellStyle name="Total 19 2 2 2 2 7" xfId="18374"/>
    <cellStyle name="Total 19 2 2 2 2 7 2" xfId="30094"/>
    <cellStyle name="Total 19 2 2 2 2 7 2 2" xfId="49920"/>
    <cellStyle name="Total 19 2 2 2 2 7 3" xfId="40424"/>
    <cellStyle name="Total 19 2 2 2 2 8" xfId="19131"/>
    <cellStyle name="Total 19 2 2 2 2 8 2" xfId="41181"/>
    <cellStyle name="Total 19 2 2 2 2 9" xfId="31606"/>
    <cellStyle name="Total 19 2 2 2 3" xfId="9957"/>
    <cellStyle name="Total 19 2 2 2 3 2" xfId="14362"/>
    <cellStyle name="Total 19 2 2 2 3 2 2" xfId="26134"/>
    <cellStyle name="Total 19 2 2 2 3 2 2 2" xfId="45960"/>
    <cellStyle name="Total 19 2 2 2 3 2 3" xfId="36412"/>
    <cellStyle name="Total 19 2 2 2 3 3" xfId="15322"/>
    <cellStyle name="Total 19 2 2 2 3 3 2" xfId="27092"/>
    <cellStyle name="Total 19 2 2 2 3 3 2 2" xfId="46918"/>
    <cellStyle name="Total 19 2 2 2 3 3 3" xfId="37372"/>
    <cellStyle name="Total 19 2 2 2 3 4" xfId="16274"/>
    <cellStyle name="Total 19 2 2 2 3 4 2" xfId="28020"/>
    <cellStyle name="Total 19 2 2 2 3 4 2 2" xfId="47846"/>
    <cellStyle name="Total 19 2 2 2 3 4 3" xfId="38324"/>
    <cellStyle name="Total 19 2 2 2 3 5" xfId="17148"/>
    <cellStyle name="Total 19 2 2 2 3 5 2" xfId="28894"/>
    <cellStyle name="Total 19 2 2 2 3 5 2 2" xfId="48720"/>
    <cellStyle name="Total 19 2 2 2 3 5 3" xfId="39198"/>
    <cellStyle name="Total 19 2 2 2 3 6" xfId="18013"/>
    <cellStyle name="Total 19 2 2 2 3 6 2" xfId="29733"/>
    <cellStyle name="Total 19 2 2 2 3 6 2 2" xfId="49559"/>
    <cellStyle name="Total 19 2 2 2 3 6 3" xfId="40063"/>
    <cellStyle name="Total 19 2 2 2 3 7" xfId="18789"/>
    <cellStyle name="Total 19 2 2 2 3 7 2" xfId="30509"/>
    <cellStyle name="Total 19 2 2 2 3 7 2 2" xfId="50335"/>
    <cellStyle name="Total 19 2 2 2 3 7 3" xfId="40839"/>
    <cellStyle name="Total 19 2 2 2 3 8" xfId="19546"/>
    <cellStyle name="Total 19 2 2 2 3 8 2" xfId="41596"/>
    <cellStyle name="Total 19 2 2 2 3 9" xfId="32021"/>
    <cellStyle name="Total 19 2 2 2 4" xfId="12927"/>
    <cellStyle name="Total 19 2 2 2 4 2" xfId="24724"/>
    <cellStyle name="Total 19 2 2 2 4 2 2" xfId="44551"/>
    <cellStyle name="Total 19 2 2 2 4 3" xfId="34978"/>
    <cellStyle name="Total 19 2 2 2 5" xfId="13659"/>
    <cellStyle name="Total 19 2 2 2 5 2" xfId="25441"/>
    <cellStyle name="Total 19 2 2 2 5 2 2" xfId="45267"/>
    <cellStyle name="Total 19 2 2 2 5 3" xfId="35709"/>
    <cellStyle name="Total 19 2 2 2 6" xfId="14665"/>
    <cellStyle name="Total 19 2 2 2 6 2" xfId="26436"/>
    <cellStyle name="Total 19 2 2 2 6 2 2" xfId="46262"/>
    <cellStyle name="Total 19 2 2 2 6 3" xfId="36715"/>
    <cellStyle name="Total 19 2 2 2 7" xfId="15623"/>
    <cellStyle name="Total 19 2 2 2 7 2" xfId="27383"/>
    <cellStyle name="Total 19 2 2 2 7 2 2" xfId="47209"/>
    <cellStyle name="Total 19 2 2 2 7 3" xfId="37673"/>
    <cellStyle name="Total 19 2 2 2 8" xfId="16549"/>
    <cellStyle name="Total 19 2 2 2 8 2" xfId="28295"/>
    <cellStyle name="Total 19 2 2 2 8 2 2" xfId="48121"/>
    <cellStyle name="Total 19 2 2 2 8 3" xfId="38599"/>
    <cellStyle name="Total 19 2 2 2 9" xfId="17420"/>
    <cellStyle name="Total 19 2 2 2 9 2" xfId="29163"/>
    <cellStyle name="Total 19 2 2 2 9 2 2" xfId="48989"/>
    <cellStyle name="Total 19 2 2 2 9 3" xfId="39470"/>
    <cellStyle name="Total 19 2 2 3" xfId="8718"/>
    <cellStyle name="Total 19 2 2 3 2" xfId="13460"/>
    <cellStyle name="Total 19 2 2 3 2 2" xfId="25245"/>
    <cellStyle name="Total 19 2 2 3 2 2 2" xfId="45071"/>
    <cellStyle name="Total 19 2 2 3 2 3" xfId="35510"/>
    <cellStyle name="Total 19 2 2 3 3" xfId="14480"/>
    <cellStyle name="Total 19 2 2 3 3 2" xfId="26252"/>
    <cellStyle name="Total 19 2 2 3 3 2 2" xfId="46078"/>
    <cellStyle name="Total 19 2 2 3 3 3" xfId="36530"/>
    <cellStyle name="Total 19 2 2 3 4" xfId="15440"/>
    <cellStyle name="Total 19 2 2 3 4 2" xfId="27208"/>
    <cellStyle name="Total 19 2 2 3 4 2 2" xfId="47034"/>
    <cellStyle name="Total 19 2 2 3 4 3" xfId="37490"/>
    <cellStyle name="Total 19 2 2 3 5" xfId="16389"/>
    <cellStyle name="Total 19 2 2 3 5 2" xfId="28135"/>
    <cellStyle name="Total 19 2 2 3 5 2 2" xfId="47961"/>
    <cellStyle name="Total 19 2 2 3 5 3" xfId="38439"/>
    <cellStyle name="Total 19 2 2 3 6" xfId="17262"/>
    <cellStyle name="Total 19 2 2 3 6 2" xfId="29008"/>
    <cellStyle name="Total 19 2 2 3 6 2 2" xfId="48834"/>
    <cellStyle name="Total 19 2 2 3 6 3" xfId="39312"/>
    <cellStyle name="Total 19 2 2 3 7" xfId="18127"/>
    <cellStyle name="Total 19 2 2 3 7 2" xfId="29847"/>
    <cellStyle name="Total 19 2 2 3 7 2 2" xfId="49673"/>
    <cellStyle name="Total 19 2 2 3 7 3" xfId="40177"/>
    <cellStyle name="Total 19 2 2 3 8" xfId="18903"/>
    <cellStyle name="Total 19 2 2 3 8 2" xfId="40953"/>
    <cellStyle name="Total 19 2 2 3 9" xfId="31359"/>
    <cellStyle name="Total 19 2 2 4" xfId="9729"/>
    <cellStyle name="Total 19 2 2 4 2" xfId="14134"/>
    <cellStyle name="Total 19 2 2 4 2 2" xfId="25906"/>
    <cellStyle name="Total 19 2 2 4 2 2 2" xfId="45732"/>
    <cellStyle name="Total 19 2 2 4 2 3" xfId="36184"/>
    <cellStyle name="Total 19 2 2 4 3" xfId="15094"/>
    <cellStyle name="Total 19 2 2 4 3 2" xfId="26864"/>
    <cellStyle name="Total 19 2 2 4 3 2 2" xfId="46690"/>
    <cellStyle name="Total 19 2 2 4 3 3" xfId="37144"/>
    <cellStyle name="Total 19 2 2 4 4" xfId="16046"/>
    <cellStyle name="Total 19 2 2 4 4 2" xfId="27792"/>
    <cellStyle name="Total 19 2 2 4 4 2 2" xfId="47618"/>
    <cellStyle name="Total 19 2 2 4 4 3" xfId="38096"/>
    <cellStyle name="Total 19 2 2 4 5" xfId="16920"/>
    <cellStyle name="Total 19 2 2 4 5 2" xfId="28666"/>
    <cellStyle name="Total 19 2 2 4 5 2 2" xfId="48492"/>
    <cellStyle name="Total 19 2 2 4 5 3" xfId="38970"/>
    <cellStyle name="Total 19 2 2 4 6" xfId="17785"/>
    <cellStyle name="Total 19 2 2 4 6 2" xfId="29505"/>
    <cellStyle name="Total 19 2 2 4 6 2 2" xfId="49331"/>
    <cellStyle name="Total 19 2 2 4 6 3" xfId="39835"/>
    <cellStyle name="Total 19 2 2 4 7" xfId="18561"/>
    <cellStyle name="Total 19 2 2 4 7 2" xfId="30281"/>
    <cellStyle name="Total 19 2 2 4 7 2 2" xfId="50107"/>
    <cellStyle name="Total 19 2 2 4 7 3" xfId="40611"/>
    <cellStyle name="Total 19 2 2 4 8" xfId="19318"/>
    <cellStyle name="Total 19 2 2 4 8 2" xfId="41368"/>
    <cellStyle name="Total 19 2 2 4 9" xfId="31793"/>
    <cellStyle name="Total 19 2 2 5" xfId="12431"/>
    <cellStyle name="Total 19 2 2 5 2" xfId="24247"/>
    <cellStyle name="Total 19 2 2 5 2 2" xfId="44074"/>
    <cellStyle name="Total 19 2 2 5 3" xfId="34482"/>
    <cellStyle name="Total 19 2 2 6" xfId="10752"/>
    <cellStyle name="Total 19 2 2 6 2" xfId="22623"/>
    <cellStyle name="Total 19 2 2 6 2 2" xfId="42454"/>
    <cellStyle name="Total 19 2 2 6 3" xfId="32807"/>
    <cellStyle name="Total 19 2 2 7" xfId="12247"/>
    <cellStyle name="Total 19 2 2 7 2" xfId="24067"/>
    <cellStyle name="Total 19 2 2 7 2 2" xfId="43894"/>
    <cellStyle name="Total 19 2 2 7 3" xfId="34298"/>
    <cellStyle name="Total 19 2 2 8" xfId="10921"/>
    <cellStyle name="Total 19 2 2 8 2" xfId="22792"/>
    <cellStyle name="Total 19 2 2 8 2 2" xfId="42623"/>
    <cellStyle name="Total 19 2 2 8 3" xfId="32976"/>
    <cellStyle name="Total 19 2 2 9" xfId="11811"/>
    <cellStyle name="Total 19 2 2 9 2" xfId="23654"/>
    <cellStyle name="Total 19 2 2 9 2 2" xfId="43482"/>
    <cellStyle name="Total 19 2 2 9 3" xfId="33863"/>
    <cellStyle name="Total 19 2 3" xfId="7340"/>
    <cellStyle name="Total 19 2 3 10" xfId="15698"/>
    <cellStyle name="Total 19 2 3 10 2" xfId="27453"/>
    <cellStyle name="Total 19 2 3 10 2 2" xfId="47279"/>
    <cellStyle name="Total 19 2 3 10 3" xfId="37748"/>
    <cellStyle name="Total 19 2 3 11" xfId="30953"/>
    <cellStyle name="Total 19 2 3 2" xfId="8983"/>
    <cellStyle name="Total 19 2 3 2 2" xfId="13643"/>
    <cellStyle name="Total 19 2 3 2 2 2" xfId="25425"/>
    <cellStyle name="Total 19 2 3 2 2 2 2" xfId="45251"/>
    <cellStyle name="Total 19 2 3 2 2 3" xfId="35693"/>
    <cellStyle name="Total 19 2 3 2 3" xfId="14649"/>
    <cellStyle name="Total 19 2 3 2 3 2" xfId="26420"/>
    <cellStyle name="Total 19 2 3 2 3 2 2" xfId="46246"/>
    <cellStyle name="Total 19 2 3 2 3 3" xfId="36699"/>
    <cellStyle name="Total 19 2 3 2 4" xfId="15607"/>
    <cellStyle name="Total 19 2 3 2 4 2" xfId="27367"/>
    <cellStyle name="Total 19 2 3 2 4 2 2" xfId="47193"/>
    <cellStyle name="Total 19 2 3 2 4 3" xfId="37657"/>
    <cellStyle name="Total 19 2 3 2 5" xfId="16533"/>
    <cellStyle name="Total 19 2 3 2 5 2" xfId="28279"/>
    <cellStyle name="Total 19 2 3 2 5 2 2" xfId="48105"/>
    <cellStyle name="Total 19 2 3 2 5 3" xfId="38583"/>
    <cellStyle name="Total 19 2 3 2 6" xfId="17404"/>
    <cellStyle name="Total 19 2 3 2 6 2" xfId="29147"/>
    <cellStyle name="Total 19 2 3 2 6 2 2" xfId="48973"/>
    <cellStyle name="Total 19 2 3 2 6 3" xfId="39454"/>
    <cellStyle name="Total 19 2 3 2 7" xfId="18251"/>
    <cellStyle name="Total 19 2 3 2 7 2" xfId="29971"/>
    <cellStyle name="Total 19 2 3 2 7 2 2" xfId="49797"/>
    <cellStyle name="Total 19 2 3 2 7 3" xfId="40301"/>
    <cellStyle name="Total 19 2 3 2 8" xfId="19018"/>
    <cellStyle name="Total 19 2 3 2 8 2" xfId="41068"/>
    <cellStyle name="Total 19 2 3 2 9" xfId="31487"/>
    <cellStyle name="Total 19 2 3 3" xfId="9844"/>
    <cellStyle name="Total 19 2 3 3 2" xfId="14249"/>
    <cellStyle name="Total 19 2 3 3 2 2" xfId="26021"/>
    <cellStyle name="Total 19 2 3 3 2 2 2" xfId="45847"/>
    <cellStyle name="Total 19 2 3 3 2 3" xfId="36299"/>
    <cellStyle name="Total 19 2 3 3 3" xfId="15209"/>
    <cellStyle name="Total 19 2 3 3 3 2" xfId="26979"/>
    <cellStyle name="Total 19 2 3 3 3 2 2" xfId="46805"/>
    <cellStyle name="Total 19 2 3 3 3 3" xfId="37259"/>
    <cellStyle name="Total 19 2 3 3 4" xfId="16161"/>
    <cellStyle name="Total 19 2 3 3 4 2" xfId="27907"/>
    <cellStyle name="Total 19 2 3 3 4 2 2" xfId="47733"/>
    <cellStyle name="Total 19 2 3 3 4 3" xfId="38211"/>
    <cellStyle name="Total 19 2 3 3 5" xfId="17035"/>
    <cellStyle name="Total 19 2 3 3 5 2" xfId="28781"/>
    <cellStyle name="Total 19 2 3 3 5 2 2" xfId="48607"/>
    <cellStyle name="Total 19 2 3 3 5 3" xfId="39085"/>
    <cellStyle name="Total 19 2 3 3 6" xfId="17900"/>
    <cellStyle name="Total 19 2 3 3 6 2" xfId="29620"/>
    <cellStyle name="Total 19 2 3 3 6 2 2" xfId="49446"/>
    <cellStyle name="Total 19 2 3 3 6 3" xfId="39950"/>
    <cellStyle name="Total 19 2 3 3 7" xfId="18676"/>
    <cellStyle name="Total 19 2 3 3 7 2" xfId="30396"/>
    <cellStyle name="Total 19 2 3 3 7 2 2" xfId="50222"/>
    <cellStyle name="Total 19 2 3 3 7 3" xfId="40726"/>
    <cellStyle name="Total 19 2 3 3 8" xfId="19433"/>
    <cellStyle name="Total 19 2 3 3 8 2" xfId="41483"/>
    <cellStyle name="Total 19 2 3 3 9" xfId="31908"/>
    <cellStyle name="Total 19 2 3 4" xfId="12614"/>
    <cellStyle name="Total 19 2 3 4 2" xfId="24427"/>
    <cellStyle name="Total 19 2 3 4 2 2" xfId="44254"/>
    <cellStyle name="Total 19 2 3 4 3" xfId="34665"/>
    <cellStyle name="Total 19 2 3 5" xfId="10583"/>
    <cellStyle name="Total 19 2 3 5 2" xfId="22454"/>
    <cellStyle name="Total 19 2 3 5 2 2" xfId="42285"/>
    <cellStyle name="Total 19 2 3 5 3" xfId="32638"/>
    <cellStyle name="Total 19 2 3 6" xfId="12273"/>
    <cellStyle name="Total 19 2 3 6 2" xfId="24093"/>
    <cellStyle name="Total 19 2 3 6 2 2" xfId="43920"/>
    <cellStyle name="Total 19 2 3 6 3" xfId="34324"/>
    <cellStyle name="Total 19 2 3 7" xfId="10897"/>
    <cellStyle name="Total 19 2 3 7 2" xfId="22768"/>
    <cellStyle name="Total 19 2 3 7 2 2" xfId="42599"/>
    <cellStyle name="Total 19 2 3 7 3" xfId="32952"/>
    <cellStyle name="Total 19 2 3 8" xfId="13764"/>
    <cellStyle name="Total 19 2 3 8 2" xfId="25539"/>
    <cellStyle name="Total 19 2 3 8 2 2" xfId="45365"/>
    <cellStyle name="Total 19 2 3 8 3" xfId="35814"/>
    <cellStyle name="Total 19 2 3 9" xfId="14745"/>
    <cellStyle name="Total 19 2 3 9 2" xfId="26515"/>
    <cellStyle name="Total 19 2 3 9 2 2" xfId="46341"/>
    <cellStyle name="Total 19 2 3 9 3" xfId="36795"/>
    <cellStyle name="Total 19 2 4" xfId="8184"/>
    <cellStyle name="Total 19 2 4 2" xfId="13154"/>
    <cellStyle name="Total 19 2 4 2 2" xfId="24947"/>
    <cellStyle name="Total 19 2 4 2 2 2" xfId="44773"/>
    <cellStyle name="Total 19 2 4 2 3" xfId="35204"/>
    <cellStyle name="Total 19 2 4 3" xfId="10156"/>
    <cellStyle name="Total 19 2 4 3 2" xfId="22030"/>
    <cellStyle name="Total 19 2 4 3 2 2" xfId="41862"/>
    <cellStyle name="Total 19 2 4 3 3" xfId="32212"/>
    <cellStyle name="Total 19 2 4 4" xfId="12951"/>
    <cellStyle name="Total 19 2 4 4 2" xfId="24747"/>
    <cellStyle name="Total 19 2 4 4 2 2" xfId="44574"/>
    <cellStyle name="Total 19 2 4 4 3" xfId="35002"/>
    <cellStyle name="Total 19 2 4 5" xfId="10337"/>
    <cellStyle name="Total 19 2 4 5 2" xfId="22211"/>
    <cellStyle name="Total 19 2 4 5 2 2" xfId="42042"/>
    <cellStyle name="Total 19 2 4 5 3" xfId="32392"/>
    <cellStyle name="Total 19 2 4 6" xfId="11940"/>
    <cellStyle name="Total 19 2 4 6 2" xfId="23768"/>
    <cellStyle name="Total 19 2 4 6 2 2" xfId="43596"/>
    <cellStyle name="Total 19 2 4 6 3" xfId="33992"/>
    <cellStyle name="Total 19 2 4 7" xfId="11182"/>
    <cellStyle name="Total 19 2 4 7 2" xfId="23050"/>
    <cellStyle name="Total 19 2 4 7 2 2" xfId="42880"/>
    <cellStyle name="Total 19 2 4 7 3" xfId="33236"/>
    <cellStyle name="Total 19 2 4 8" xfId="13752"/>
    <cellStyle name="Total 19 2 4 8 2" xfId="35802"/>
    <cellStyle name="Total 19 2 4 9" xfId="31240"/>
    <cellStyle name="Total 19 2 5" xfId="9616"/>
    <cellStyle name="Total 19 2 5 2" xfId="14021"/>
    <cellStyle name="Total 19 2 5 2 2" xfId="25793"/>
    <cellStyle name="Total 19 2 5 2 2 2" xfId="45619"/>
    <cellStyle name="Total 19 2 5 2 3" xfId="36071"/>
    <cellStyle name="Total 19 2 5 3" xfId="14981"/>
    <cellStyle name="Total 19 2 5 3 2" xfId="26751"/>
    <cellStyle name="Total 19 2 5 3 2 2" xfId="46577"/>
    <cellStyle name="Total 19 2 5 3 3" xfId="37031"/>
    <cellStyle name="Total 19 2 5 4" xfId="15933"/>
    <cellStyle name="Total 19 2 5 4 2" xfId="27679"/>
    <cellStyle name="Total 19 2 5 4 2 2" xfId="47505"/>
    <cellStyle name="Total 19 2 5 4 3" xfId="37983"/>
    <cellStyle name="Total 19 2 5 5" xfId="16807"/>
    <cellStyle name="Total 19 2 5 5 2" xfId="28553"/>
    <cellStyle name="Total 19 2 5 5 2 2" xfId="48379"/>
    <cellStyle name="Total 19 2 5 5 3" xfId="38857"/>
    <cellStyle name="Total 19 2 5 6" xfId="17672"/>
    <cellStyle name="Total 19 2 5 6 2" xfId="29392"/>
    <cellStyle name="Total 19 2 5 6 2 2" xfId="49218"/>
    <cellStyle name="Total 19 2 5 6 3" xfId="39722"/>
    <cellStyle name="Total 19 2 5 7" xfId="18448"/>
    <cellStyle name="Total 19 2 5 7 2" xfId="30168"/>
    <cellStyle name="Total 19 2 5 7 2 2" xfId="49994"/>
    <cellStyle name="Total 19 2 5 7 3" xfId="40498"/>
    <cellStyle name="Total 19 2 5 8" xfId="19205"/>
    <cellStyle name="Total 19 2 5 8 2" xfId="41255"/>
    <cellStyle name="Total 19 2 5 9" xfId="31680"/>
    <cellStyle name="Total 19 2 6" xfId="12080"/>
    <cellStyle name="Total 19 2 6 2" xfId="23906"/>
    <cellStyle name="Total 19 2 6 2 2" xfId="43734"/>
    <cellStyle name="Total 19 2 6 3" xfId="34132"/>
    <cellStyle name="Total 19 2 7" xfId="11055"/>
    <cellStyle name="Total 19 2 7 2" xfId="22923"/>
    <cellStyle name="Total 19 2 7 2 2" xfId="42753"/>
    <cellStyle name="Total 19 2 7 3" xfId="33109"/>
    <cellStyle name="Total 19 2 8" xfId="11691"/>
    <cellStyle name="Total 19 2 8 2" xfId="23544"/>
    <cellStyle name="Total 19 2 8 2 2" xfId="43373"/>
    <cellStyle name="Total 19 2 8 3" xfId="33744"/>
    <cellStyle name="Total 19 2 9" xfId="11366"/>
    <cellStyle name="Total 19 2 9 2" xfId="23230"/>
    <cellStyle name="Total 19 2 9 2 2" xfId="43059"/>
    <cellStyle name="Total 19 2 9 3" xfId="33419"/>
    <cellStyle name="Total 19 3" xfId="7072"/>
    <cellStyle name="Total 19 3 10" xfId="11437"/>
    <cellStyle name="Total 19 3 10 2" xfId="23298"/>
    <cellStyle name="Total 19 3 10 2 2" xfId="43127"/>
    <cellStyle name="Total 19 3 10 3" xfId="33490"/>
    <cellStyle name="Total 19 3 11" xfId="12684"/>
    <cellStyle name="Total 19 3 11 2" xfId="24497"/>
    <cellStyle name="Total 19 3 11 2 2" xfId="44324"/>
    <cellStyle name="Total 19 3 11 3" xfId="34735"/>
    <cellStyle name="Total 19 3 12" xfId="30824"/>
    <cellStyle name="Total 19 3 2" xfId="7877"/>
    <cellStyle name="Total 19 3 2 10" xfId="10943"/>
    <cellStyle name="Total 19 3 2 10 2" xfId="22814"/>
    <cellStyle name="Total 19 3 2 10 2 2" xfId="42645"/>
    <cellStyle name="Total 19 3 2 10 3" xfId="32998"/>
    <cellStyle name="Total 19 3 2 11" xfId="31073"/>
    <cellStyle name="Total 19 3 2 2" xfId="9520"/>
    <cellStyle name="Total 19 3 2 2 2" xfId="13942"/>
    <cellStyle name="Total 19 3 2 2 2 2" xfId="25715"/>
    <cellStyle name="Total 19 3 2 2 2 2 2" xfId="45541"/>
    <cellStyle name="Total 19 3 2 2 2 3" xfId="35992"/>
    <cellStyle name="Total 19 3 2 2 3" xfId="14904"/>
    <cellStyle name="Total 19 3 2 2 3 2" xfId="26674"/>
    <cellStyle name="Total 19 3 2 2 3 2 2" xfId="46500"/>
    <cellStyle name="Total 19 3 2 2 3 3" xfId="36954"/>
    <cellStyle name="Total 19 3 2 2 4" xfId="15856"/>
    <cellStyle name="Total 19 3 2 2 4 2" xfId="27602"/>
    <cellStyle name="Total 19 3 2 2 4 2 2" xfId="47428"/>
    <cellStyle name="Total 19 3 2 2 4 3" xfId="37906"/>
    <cellStyle name="Total 19 3 2 2 5" xfId="16734"/>
    <cellStyle name="Total 19 3 2 2 5 2" xfId="28480"/>
    <cellStyle name="Total 19 3 2 2 5 2 2" xfId="48306"/>
    <cellStyle name="Total 19 3 2 2 5 3" xfId="38784"/>
    <cellStyle name="Total 19 3 2 2 6" xfId="17599"/>
    <cellStyle name="Total 19 3 2 2 6 2" xfId="29319"/>
    <cellStyle name="Total 19 3 2 2 6 2 2" xfId="49145"/>
    <cellStyle name="Total 19 3 2 2 6 3" xfId="39649"/>
    <cellStyle name="Total 19 3 2 2 7" xfId="18375"/>
    <cellStyle name="Total 19 3 2 2 7 2" xfId="30095"/>
    <cellStyle name="Total 19 3 2 2 7 2 2" xfId="49921"/>
    <cellStyle name="Total 19 3 2 2 7 3" xfId="40425"/>
    <cellStyle name="Total 19 3 2 2 8" xfId="19132"/>
    <cellStyle name="Total 19 3 2 2 8 2" xfId="41182"/>
    <cellStyle name="Total 19 3 2 2 9" xfId="31607"/>
    <cellStyle name="Total 19 3 2 3" xfId="9958"/>
    <cellStyle name="Total 19 3 2 3 2" xfId="14363"/>
    <cellStyle name="Total 19 3 2 3 2 2" xfId="26135"/>
    <cellStyle name="Total 19 3 2 3 2 2 2" xfId="45961"/>
    <cellStyle name="Total 19 3 2 3 2 3" xfId="36413"/>
    <cellStyle name="Total 19 3 2 3 3" xfId="15323"/>
    <cellStyle name="Total 19 3 2 3 3 2" xfId="27093"/>
    <cellStyle name="Total 19 3 2 3 3 2 2" xfId="46919"/>
    <cellStyle name="Total 19 3 2 3 3 3" xfId="37373"/>
    <cellStyle name="Total 19 3 2 3 4" xfId="16275"/>
    <cellStyle name="Total 19 3 2 3 4 2" xfId="28021"/>
    <cellStyle name="Total 19 3 2 3 4 2 2" xfId="47847"/>
    <cellStyle name="Total 19 3 2 3 4 3" xfId="38325"/>
    <cellStyle name="Total 19 3 2 3 5" xfId="17149"/>
    <cellStyle name="Total 19 3 2 3 5 2" xfId="28895"/>
    <cellStyle name="Total 19 3 2 3 5 2 2" xfId="48721"/>
    <cellStyle name="Total 19 3 2 3 5 3" xfId="39199"/>
    <cellStyle name="Total 19 3 2 3 6" xfId="18014"/>
    <cellStyle name="Total 19 3 2 3 6 2" xfId="29734"/>
    <cellStyle name="Total 19 3 2 3 6 2 2" xfId="49560"/>
    <cellStyle name="Total 19 3 2 3 6 3" xfId="40064"/>
    <cellStyle name="Total 19 3 2 3 7" xfId="18790"/>
    <cellStyle name="Total 19 3 2 3 7 2" xfId="30510"/>
    <cellStyle name="Total 19 3 2 3 7 2 2" xfId="50336"/>
    <cellStyle name="Total 19 3 2 3 7 3" xfId="40840"/>
    <cellStyle name="Total 19 3 2 3 8" xfId="19547"/>
    <cellStyle name="Total 19 3 2 3 8 2" xfId="41597"/>
    <cellStyle name="Total 19 3 2 3 9" xfId="32022"/>
    <cellStyle name="Total 19 3 2 4" xfId="12928"/>
    <cellStyle name="Total 19 3 2 4 2" xfId="24725"/>
    <cellStyle name="Total 19 3 2 4 2 2" xfId="44552"/>
    <cellStyle name="Total 19 3 2 4 3" xfId="34979"/>
    <cellStyle name="Total 19 3 2 5" xfId="12630"/>
    <cellStyle name="Total 19 3 2 5 2" xfId="24443"/>
    <cellStyle name="Total 19 3 2 5 2 2" xfId="44270"/>
    <cellStyle name="Total 19 3 2 5 3" xfId="34681"/>
    <cellStyle name="Total 19 3 2 6" xfId="10567"/>
    <cellStyle name="Total 19 3 2 6 2" xfId="22438"/>
    <cellStyle name="Total 19 3 2 6 2 2" xfId="42269"/>
    <cellStyle name="Total 19 3 2 6 3" xfId="32622"/>
    <cellStyle name="Total 19 3 2 7" xfId="11885"/>
    <cellStyle name="Total 19 3 2 7 2" xfId="23723"/>
    <cellStyle name="Total 19 3 2 7 2 2" xfId="43551"/>
    <cellStyle name="Total 19 3 2 7 3" xfId="33937"/>
    <cellStyle name="Total 19 3 2 8" xfId="11219"/>
    <cellStyle name="Total 19 3 2 8 2" xfId="23087"/>
    <cellStyle name="Total 19 3 2 8 2 2" xfId="42917"/>
    <cellStyle name="Total 19 3 2 8 3" xfId="33273"/>
    <cellStyle name="Total 19 3 2 9" xfId="12218"/>
    <cellStyle name="Total 19 3 2 9 2" xfId="24040"/>
    <cellStyle name="Total 19 3 2 9 2 2" xfId="43867"/>
    <cellStyle name="Total 19 3 2 9 3" xfId="34269"/>
    <cellStyle name="Total 19 3 3" xfId="8717"/>
    <cellStyle name="Total 19 3 3 2" xfId="13459"/>
    <cellStyle name="Total 19 3 3 2 2" xfId="25244"/>
    <cellStyle name="Total 19 3 3 2 2 2" xfId="45070"/>
    <cellStyle name="Total 19 3 3 2 3" xfId="35509"/>
    <cellStyle name="Total 19 3 3 3" xfId="14479"/>
    <cellStyle name="Total 19 3 3 3 2" xfId="26251"/>
    <cellStyle name="Total 19 3 3 3 2 2" xfId="46077"/>
    <cellStyle name="Total 19 3 3 3 3" xfId="36529"/>
    <cellStyle name="Total 19 3 3 4" xfId="15439"/>
    <cellStyle name="Total 19 3 3 4 2" xfId="27207"/>
    <cellStyle name="Total 19 3 3 4 2 2" xfId="47033"/>
    <cellStyle name="Total 19 3 3 4 3" xfId="37489"/>
    <cellStyle name="Total 19 3 3 5" xfId="16388"/>
    <cellStyle name="Total 19 3 3 5 2" xfId="28134"/>
    <cellStyle name="Total 19 3 3 5 2 2" xfId="47960"/>
    <cellStyle name="Total 19 3 3 5 3" xfId="38438"/>
    <cellStyle name="Total 19 3 3 6" xfId="17261"/>
    <cellStyle name="Total 19 3 3 6 2" xfId="29007"/>
    <cellStyle name="Total 19 3 3 6 2 2" xfId="48833"/>
    <cellStyle name="Total 19 3 3 6 3" xfId="39311"/>
    <cellStyle name="Total 19 3 3 7" xfId="18126"/>
    <cellStyle name="Total 19 3 3 7 2" xfId="29846"/>
    <cellStyle name="Total 19 3 3 7 2 2" xfId="49672"/>
    <cellStyle name="Total 19 3 3 7 3" xfId="40176"/>
    <cellStyle name="Total 19 3 3 8" xfId="18902"/>
    <cellStyle name="Total 19 3 3 8 2" xfId="40952"/>
    <cellStyle name="Total 19 3 3 9" xfId="31358"/>
    <cellStyle name="Total 19 3 4" xfId="9728"/>
    <cellStyle name="Total 19 3 4 2" xfId="14133"/>
    <cellStyle name="Total 19 3 4 2 2" xfId="25905"/>
    <cellStyle name="Total 19 3 4 2 2 2" xfId="45731"/>
    <cellStyle name="Total 19 3 4 2 3" xfId="36183"/>
    <cellStyle name="Total 19 3 4 3" xfId="15093"/>
    <cellStyle name="Total 19 3 4 3 2" xfId="26863"/>
    <cellStyle name="Total 19 3 4 3 2 2" xfId="46689"/>
    <cellStyle name="Total 19 3 4 3 3" xfId="37143"/>
    <cellStyle name="Total 19 3 4 4" xfId="16045"/>
    <cellStyle name="Total 19 3 4 4 2" xfId="27791"/>
    <cellStyle name="Total 19 3 4 4 2 2" xfId="47617"/>
    <cellStyle name="Total 19 3 4 4 3" xfId="38095"/>
    <cellStyle name="Total 19 3 4 5" xfId="16919"/>
    <cellStyle name="Total 19 3 4 5 2" xfId="28665"/>
    <cellStyle name="Total 19 3 4 5 2 2" xfId="48491"/>
    <cellStyle name="Total 19 3 4 5 3" xfId="38969"/>
    <cellStyle name="Total 19 3 4 6" xfId="17784"/>
    <cellStyle name="Total 19 3 4 6 2" xfId="29504"/>
    <cellStyle name="Total 19 3 4 6 2 2" xfId="49330"/>
    <cellStyle name="Total 19 3 4 6 3" xfId="39834"/>
    <cellStyle name="Total 19 3 4 7" xfId="18560"/>
    <cellStyle name="Total 19 3 4 7 2" xfId="30280"/>
    <cellStyle name="Total 19 3 4 7 2 2" xfId="50106"/>
    <cellStyle name="Total 19 3 4 7 3" xfId="40610"/>
    <cellStyle name="Total 19 3 4 8" xfId="19317"/>
    <cellStyle name="Total 19 3 4 8 2" xfId="41367"/>
    <cellStyle name="Total 19 3 4 9" xfId="31792"/>
    <cellStyle name="Total 19 3 5" xfId="12430"/>
    <cellStyle name="Total 19 3 5 2" xfId="24246"/>
    <cellStyle name="Total 19 3 5 2 2" xfId="44073"/>
    <cellStyle name="Total 19 3 5 3" xfId="34481"/>
    <cellStyle name="Total 19 3 6" xfId="10753"/>
    <cellStyle name="Total 19 3 6 2" xfId="22624"/>
    <cellStyle name="Total 19 3 6 2 2" xfId="42455"/>
    <cellStyle name="Total 19 3 6 3" xfId="32808"/>
    <cellStyle name="Total 19 3 7" xfId="11846"/>
    <cellStyle name="Total 19 3 7 2" xfId="23687"/>
    <cellStyle name="Total 19 3 7 2 2" xfId="43515"/>
    <cellStyle name="Total 19 3 7 3" xfId="33898"/>
    <cellStyle name="Total 19 3 8" xfId="11253"/>
    <cellStyle name="Total 19 3 8 2" xfId="23121"/>
    <cellStyle name="Total 19 3 8 2 2" xfId="42951"/>
    <cellStyle name="Total 19 3 8 3" xfId="33307"/>
    <cellStyle name="Total 19 3 9" xfId="11609"/>
    <cellStyle name="Total 19 3 9 2" xfId="23466"/>
    <cellStyle name="Total 19 3 9 2 2" xfId="43295"/>
    <cellStyle name="Total 19 3 9 3" xfId="33662"/>
    <cellStyle name="Total 19 4" xfId="7339"/>
    <cellStyle name="Total 19 4 10" xfId="11662"/>
    <cellStyle name="Total 19 4 10 2" xfId="23519"/>
    <cellStyle name="Total 19 4 10 2 2" xfId="43348"/>
    <cellStyle name="Total 19 4 10 3" xfId="33715"/>
    <cellStyle name="Total 19 4 11" xfId="30952"/>
    <cellStyle name="Total 19 4 2" xfId="8982"/>
    <cellStyle name="Total 19 4 2 2" xfId="13642"/>
    <cellStyle name="Total 19 4 2 2 2" xfId="25424"/>
    <cellStyle name="Total 19 4 2 2 2 2" xfId="45250"/>
    <cellStyle name="Total 19 4 2 2 3" xfId="35692"/>
    <cellStyle name="Total 19 4 2 3" xfId="14648"/>
    <cellStyle name="Total 19 4 2 3 2" xfId="26419"/>
    <cellStyle name="Total 19 4 2 3 2 2" xfId="46245"/>
    <cellStyle name="Total 19 4 2 3 3" xfId="36698"/>
    <cellStyle name="Total 19 4 2 4" xfId="15606"/>
    <cellStyle name="Total 19 4 2 4 2" xfId="27366"/>
    <cellStyle name="Total 19 4 2 4 2 2" xfId="47192"/>
    <cellStyle name="Total 19 4 2 4 3" xfId="37656"/>
    <cellStyle name="Total 19 4 2 5" xfId="16532"/>
    <cellStyle name="Total 19 4 2 5 2" xfId="28278"/>
    <cellStyle name="Total 19 4 2 5 2 2" xfId="48104"/>
    <cellStyle name="Total 19 4 2 5 3" xfId="38582"/>
    <cellStyle name="Total 19 4 2 6" xfId="17403"/>
    <cellStyle name="Total 19 4 2 6 2" xfId="29146"/>
    <cellStyle name="Total 19 4 2 6 2 2" xfId="48972"/>
    <cellStyle name="Total 19 4 2 6 3" xfId="39453"/>
    <cellStyle name="Total 19 4 2 7" xfId="18250"/>
    <cellStyle name="Total 19 4 2 7 2" xfId="29970"/>
    <cellStyle name="Total 19 4 2 7 2 2" xfId="49796"/>
    <cellStyle name="Total 19 4 2 7 3" xfId="40300"/>
    <cellStyle name="Total 19 4 2 8" xfId="19017"/>
    <cellStyle name="Total 19 4 2 8 2" xfId="41067"/>
    <cellStyle name="Total 19 4 2 9" xfId="31486"/>
    <cellStyle name="Total 19 4 3" xfId="9843"/>
    <cellStyle name="Total 19 4 3 2" xfId="14248"/>
    <cellStyle name="Total 19 4 3 2 2" xfId="26020"/>
    <cellStyle name="Total 19 4 3 2 2 2" xfId="45846"/>
    <cellStyle name="Total 19 4 3 2 3" xfId="36298"/>
    <cellStyle name="Total 19 4 3 3" xfId="15208"/>
    <cellStyle name="Total 19 4 3 3 2" xfId="26978"/>
    <cellStyle name="Total 19 4 3 3 2 2" xfId="46804"/>
    <cellStyle name="Total 19 4 3 3 3" xfId="37258"/>
    <cellStyle name="Total 19 4 3 4" xfId="16160"/>
    <cellStyle name="Total 19 4 3 4 2" xfId="27906"/>
    <cellStyle name="Total 19 4 3 4 2 2" xfId="47732"/>
    <cellStyle name="Total 19 4 3 4 3" xfId="38210"/>
    <cellStyle name="Total 19 4 3 5" xfId="17034"/>
    <cellStyle name="Total 19 4 3 5 2" xfId="28780"/>
    <cellStyle name="Total 19 4 3 5 2 2" xfId="48606"/>
    <cellStyle name="Total 19 4 3 5 3" xfId="39084"/>
    <cellStyle name="Total 19 4 3 6" xfId="17899"/>
    <cellStyle name="Total 19 4 3 6 2" xfId="29619"/>
    <cellStyle name="Total 19 4 3 6 2 2" xfId="49445"/>
    <cellStyle name="Total 19 4 3 6 3" xfId="39949"/>
    <cellStyle name="Total 19 4 3 7" xfId="18675"/>
    <cellStyle name="Total 19 4 3 7 2" xfId="30395"/>
    <cellStyle name="Total 19 4 3 7 2 2" xfId="50221"/>
    <cellStyle name="Total 19 4 3 7 3" xfId="40725"/>
    <cellStyle name="Total 19 4 3 8" xfId="19432"/>
    <cellStyle name="Total 19 4 3 8 2" xfId="41482"/>
    <cellStyle name="Total 19 4 3 9" xfId="31907"/>
    <cellStyle name="Total 19 4 4" xfId="12613"/>
    <cellStyle name="Total 19 4 4 2" xfId="24426"/>
    <cellStyle name="Total 19 4 4 2 2" xfId="44253"/>
    <cellStyle name="Total 19 4 4 3" xfId="34664"/>
    <cellStyle name="Total 19 4 5" xfId="10584"/>
    <cellStyle name="Total 19 4 5 2" xfId="22455"/>
    <cellStyle name="Total 19 4 5 2 2" xfId="42286"/>
    <cellStyle name="Total 19 4 5 3" xfId="32639"/>
    <cellStyle name="Total 19 4 6" xfId="13303"/>
    <cellStyle name="Total 19 4 6 2" xfId="25090"/>
    <cellStyle name="Total 19 4 6 2 2" xfId="44916"/>
    <cellStyle name="Total 19 4 6 3" xfId="35353"/>
    <cellStyle name="Total 19 4 7" xfId="10045"/>
    <cellStyle name="Total 19 4 7 2" xfId="21920"/>
    <cellStyle name="Total 19 4 7 2 2" xfId="41752"/>
    <cellStyle name="Total 19 4 7 3" xfId="32101"/>
    <cellStyle name="Total 19 4 8" xfId="12043"/>
    <cellStyle name="Total 19 4 8 2" xfId="23870"/>
    <cellStyle name="Total 19 4 8 2 2" xfId="43698"/>
    <cellStyle name="Total 19 4 8 3" xfId="34095"/>
    <cellStyle name="Total 19 4 9" xfId="11088"/>
    <cellStyle name="Total 19 4 9 2" xfId="22956"/>
    <cellStyle name="Total 19 4 9 2 2" xfId="42786"/>
    <cellStyle name="Total 19 4 9 3" xfId="33142"/>
    <cellStyle name="Total 19 5" xfId="8183"/>
    <cellStyle name="Total 19 5 2" xfId="13153"/>
    <cellStyle name="Total 19 5 2 2" xfId="24946"/>
    <cellStyle name="Total 19 5 2 2 2" xfId="44772"/>
    <cellStyle name="Total 19 5 2 3" xfId="35203"/>
    <cellStyle name="Total 19 5 3" xfId="10157"/>
    <cellStyle name="Total 19 5 3 2" xfId="22031"/>
    <cellStyle name="Total 19 5 3 2 2" xfId="41863"/>
    <cellStyle name="Total 19 5 3 3" xfId="32213"/>
    <cellStyle name="Total 19 5 4" xfId="13583"/>
    <cellStyle name="Total 19 5 4 2" xfId="25365"/>
    <cellStyle name="Total 19 5 4 2 2" xfId="45191"/>
    <cellStyle name="Total 19 5 4 3" xfId="35633"/>
    <cellStyle name="Total 19 5 5" xfId="14590"/>
    <cellStyle name="Total 19 5 5 2" xfId="26361"/>
    <cellStyle name="Total 19 5 5 2 2" xfId="46187"/>
    <cellStyle name="Total 19 5 5 3" xfId="36640"/>
    <cellStyle name="Total 19 5 6" xfId="15548"/>
    <cellStyle name="Total 19 5 6 2" xfId="27309"/>
    <cellStyle name="Total 19 5 6 2 2" xfId="47135"/>
    <cellStyle name="Total 19 5 6 3" xfId="37598"/>
    <cellStyle name="Total 19 5 7" xfId="16475"/>
    <cellStyle name="Total 19 5 7 2" xfId="28221"/>
    <cellStyle name="Total 19 5 7 2 2" xfId="48047"/>
    <cellStyle name="Total 19 5 7 3" xfId="38525"/>
    <cellStyle name="Total 19 5 8" xfId="17346"/>
    <cellStyle name="Total 19 5 8 2" xfId="39396"/>
    <cellStyle name="Total 19 5 9" xfId="31239"/>
    <cellStyle name="Total 19 6" xfId="9615"/>
    <cellStyle name="Total 19 6 2" xfId="14020"/>
    <cellStyle name="Total 19 6 2 2" xfId="25792"/>
    <cellStyle name="Total 19 6 2 2 2" xfId="45618"/>
    <cellStyle name="Total 19 6 2 3" xfId="36070"/>
    <cellStyle name="Total 19 6 3" xfId="14980"/>
    <cellStyle name="Total 19 6 3 2" xfId="26750"/>
    <cellStyle name="Total 19 6 3 2 2" xfId="46576"/>
    <cellStyle name="Total 19 6 3 3" xfId="37030"/>
    <cellStyle name="Total 19 6 4" xfId="15932"/>
    <cellStyle name="Total 19 6 4 2" xfId="27678"/>
    <cellStyle name="Total 19 6 4 2 2" xfId="47504"/>
    <cellStyle name="Total 19 6 4 3" xfId="37982"/>
    <cellStyle name="Total 19 6 5" xfId="16806"/>
    <cellStyle name="Total 19 6 5 2" xfId="28552"/>
    <cellStyle name="Total 19 6 5 2 2" xfId="48378"/>
    <cellStyle name="Total 19 6 5 3" xfId="38856"/>
    <cellStyle name="Total 19 6 6" xfId="17671"/>
    <cellStyle name="Total 19 6 6 2" xfId="29391"/>
    <cellStyle name="Total 19 6 6 2 2" xfId="49217"/>
    <cellStyle name="Total 19 6 6 3" xfId="39721"/>
    <cellStyle name="Total 19 6 7" xfId="18447"/>
    <cellStyle name="Total 19 6 7 2" xfId="30167"/>
    <cellStyle name="Total 19 6 7 2 2" xfId="49993"/>
    <cellStyle name="Total 19 6 7 3" xfId="40497"/>
    <cellStyle name="Total 19 6 8" xfId="19204"/>
    <cellStyle name="Total 19 6 8 2" xfId="41254"/>
    <cellStyle name="Total 19 6 9" xfId="31679"/>
    <cellStyle name="Total 19 7" xfId="12079"/>
    <cellStyle name="Total 19 7 2" xfId="23905"/>
    <cellStyle name="Total 19 7 2 2" xfId="43733"/>
    <cellStyle name="Total 19 7 3" xfId="34131"/>
    <cellStyle name="Total 19 8" xfId="11056"/>
    <cellStyle name="Total 19 8 2" xfId="22924"/>
    <cellStyle name="Total 19 8 2 2" xfId="42754"/>
    <cellStyle name="Total 19 8 3" xfId="33110"/>
    <cellStyle name="Total 19 9" xfId="11690"/>
    <cellStyle name="Total 19 9 2" xfId="23543"/>
    <cellStyle name="Total 19 9 2 2" xfId="43372"/>
    <cellStyle name="Total 19 9 3" xfId="33743"/>
    <cellStyle name="Total 2" xfId="202"/>
    <cellStyle name="Total 2 10" xfId="11365"/>
    <cellStyle name="Total 2 10 2" xfId="23229"/>
    <cellStyle name="Total 2 10 2 2" xfId="43058"/>
    <cellStyle name="Total 2 10 3" xfId="33418"/>
    <cellStyle name="Total 2 11" xfId="9982"/>
    <cellStyle name="Total 2 11 2" xfId="21857"/>
    <cellStyle name="Total 2 11 2 2" xfId="41689"/>
    <cellStyle name="Total 2 11 3" xfId="32038"/>
    <cellStyle name="Total 2 12" xfId="12103"/>
    <cellStyle name="Total 2 12 2" xfId="23929"/>
    <cellStyle name="Total 2 12 2 2" xfId="43757"/>
    <cellStyle name="Total 2 12 3" xfId="34155"/>
    <cellStyle name="Total 2 13" xfId="11032"/>
    <cellStyle name="Total 2 13 2" xfId="22901"/>
    <cellStyle name="Total 2 13 2 2" xfId="42731"/>
    <cellStyle name="Total 2 13 3" xfId="33086"/>
    <cellStyle name="Total 2 14" xfId="30704"/>
    <cellStyle name="Total 2 2" xfId="6447"/>
    <cellStyle name="Total 2 3" xfId="7074"/>
    <cellStyle name="Total 2 3 10" xfId="11194"/>
    <cellStyle name="Total 2 3 10 2" xfId="23062"/>
    <cellStyle name="Total 2 3 10 2 2" xfId="42892"/>
    <cellStyle name="Total 2 3 10 3" xfId="33248"/>
    <cellStyle name="Total 2 3 11" xfId="12724"/>
    <cellStyle name="Total 2 3 11 2" xfId="24533"/>
    <cellStyle name="Total 2 3 11 2 2" xfId="44360"/>
    <cellStyle name="Total 2 3 11 3" xfId="34775"/>
    <cellStyle name="Total 2 3 12" xfId="30826"/>
    <cellStyle name="Total 2 3 2" xfId="7878"/>
    <cellStyle name="Total 2 3 2 10" xfId="10948"/>
    <cellStyle name="Total 2 3 2 10 2" xfId="22819"/>
    <cellStyle name="Total 2 3 2 10 2 2" xfId="42650"/>
    <cellStyle name="Total 2 3 2 10 3" xfId="33003"/>
    <cellStyle name="Total 2 3 2 11" xfId="31074"/>
    <cellStyle name="Total 2 3 2 2" xfId="9521"/>
    <cellStyle name="Total 2 3 2 2 2" xfId="13943"/>
    <cellStyle name="Total 2 3 2 2 2 2" xfId="25716"/>
    <cellStyle name="Total 2 3 2 2 2 2 2" xfId="45542"/>
    <cellStyle name="Total 2 3 2 2 2 3" xfId="35993"/>
    <cellStyle name="Total 2 3 2 2 3" xfId="14905"/>
    <cellStyle name="Total 2 3 2 2 3 2" xfId="26675"/>
    <cellStyle name="Total 2 3 2 2 3 2 2" xfId="46501"/>
    <cellStyle name="Total 2 3 2 2 3 3" xfId="36955"/>
    <cellStyle name="Total 2 3 2 2 4" xfId="15857"/>
    <cellStyle name="Total 2 3 2 2 4 2" xfId="27603"/>
    <cellStyle name="Total 2 3 2 2 4 2 2" xfId="47429"/>
    <cellStyle name="Total 2 3 2 2 4 3" xfId="37907"/>
    <cellStyle name="Total 2 3 2 2 5" xfId="16735"/>
    <cellStyle name="Total 2 3 2 2 5 2" xfId="28481"/>
    <cellStyle name="Total 2 3 2 2 5 2 2" xfId="48307"/>
    <cellStyle name="Total 2 3 2 2 5 3" xfId="38785"/>
    <cellStyle name="Total 2 3 2 2 6" xfId="17600"/>
    <cellStyle name="Total 2 3 2 2 6 2" xfId="29320"/>
    <cellStyle name="Total 2 3 2 2 6 2 2" xfId="49146"/>
    <cellStyle name="Total 2 3 2 2 6 3" xfId="39650"/>
    <cellStyle name="Total 2 3 2 2 7" xfId="18376"/>
    <cellStyle name="Total 2 3 2 2 7 2" xfId="30096"/>
    <cellStyle name="Total 2 3 2 2 7 2 2" xfId="49922"/>
    <cellStyle name="Total 2 3 2 2 7 3" xfId="40426"/>
    <cellStyle name="Total 2 3 2 2 8" xfId="19133"/>
    <cellStyle name="Total 2 3 2 2 8 2" xfId="41183"/>
    <cellStyle name="Total 2 3 2 2 9" xfId="31608"/>
    <cellStyle name="Total 2 3 2 3" xfId="9959"/>
    <cellStyle name="Total 2 3 2 3 2" xfId="14364"/>
    <cellStyle name="Total 2 3 2 3 2 2" xfId="26136"/>
    <cellStyle name="Total 2 3 2 3 2 2 2" xfId="45962"/>
    <cellStyle name="Total 2 3 2 3 2 3" xfId="36414"/>
    <cellStyle name="Total 2 3 2 3 3" xfId="15324"/>
    <cellStyle name="Total 2 3 2 3 3 2" xfId="27094"/>
    <cellStyle name="Total 2 3 2 3 3 2 2" xfId="46920"/>
    <cellStyle name="Total 2 3 2 3 3 3" xfId="37374"/>
    <cellStyle name="Total 2 3 2 3 4" xfId="16276"/>
    <cellStyle name="Total 2 3 2 3 4 2" xfId="28022"/>
    <cellStyle name="Total 2 3 2 3 4 2 2" xfId="47848"/>
    <cellStyle name="Total 2 3 2 3 4 3" xfId="38326"/>
    <cellStyle name="Total 2 3 2 3 5" xfId="17150"/>
    <cellStyle name="Total 2 3 2 3 5 2" xfId="28896"/>
    <cellStyle name="Total 2 3 2 3 5 2 2" xfId="48722"/>
    <cellStyle name="Total 2 3 2 3 5 3" xfId="39200"/>
    <cellStyle name="Total 2 3 2 3 6" xfId="18015"/>
    <cellStyle name="Total 2 3 2 3 6 2" xfId="29735"/>
    <cellStyle name="Total 2 3 2 3 6 2 2" xfId="49561"/>
    <cellStyle name="Total 2 3 2 3 6 3" xfId="40065"/>
    <cellStyle name="Total 2 3 2 3 7" xfId="18791"/>
    <cellStyle name="Total 2 3 2 3 7 2" xfId="30511"/>
    <cellStyle name="Total 2 3 2 3 7 2 2" xfId="50337"/>
    <cellStyle name="Total 2 3 2 3 7 3" xfId="40841"/>
    <cellStyle name="Total 2 3 2 3 8" xfId="19548"/>
    <cellStyle name="Total 2 3 2 3 8 2" xfId="41598"/>
    <cellStyle name="Total 2 3 2 3 9" xfId="32023"/>
    <cellStyle name="Total 2 3 2 4" xfId="12929"/>
    <cellStyle name="Total 2 3 2 4 2" xfId="24726"/>
    <cellStyle name="Total 2 3 2 4 2 2" xfId="44553"/>
    <cellStyle name="Total 2 3 2 4 3" xfId="34980"/>
    <cellStyle name="Total 2 3 2 5" xfId="12179"/>
    <cellStyle name="Total 2 3 2 5 2" xfId="24003"/>
    <cellStyle name="Total 2 3 2 5 2 2" xfId="43830"/>
    <cellStyle name="Total 2 3 2 5 3" xfId="34230"/>
    <cellStyle name="Total 2 3 2 6" xfId="10972"/>
    <cellStyle name="Total 2 3 2 6 2" xfId="22842"/>
    <cellStyle name="Total 2 3 2 6 2 2" xfId="42673"/>
    <cellStyle name="Total 2 3 2 6 3" xfId="33027"/>
    <cellStyle name="Total 2 3 2 7" xfId="11766"/>
    <cellStyle name="Total 2 3 2 7 2" xfId="23613"/>
    <cellStyle name="Total 2 3 2 7 2 2" xfId="43441"/>
    <cellStyle name="Total 2 3 2 7 3" xfId="33818"/>
    <cellStyle name="Total 2 3 2 8" xfId="11311"/>
    <cellStyle name="Total 2 3 2 8 2" xfId="23179"/>
    <cellStyle name="Total 2 3 2 8 2 2" xfId="43009"/>
    <cellStyle name="Total 2 3 2 8 3" xfId="33365"/>
    <cellStyle name="Total 2 3 2 9" xfId="12207"/>
    <cellStyle name="Total 2 3 2 9 2" xfId="24031"/>
    <cellStyle name="Total 2 3 2 9 2 2" xfId="43858"/>
    <cellStyle name="Total 2 3 2 9 3" xfId="34258"/>
    <cellStyle name="Total 2 3 3" xfId="8719"/>
    <cellStyle name="Total 2 3 3 2" xfId="13461"/>
    <cellStyle name="Total 2 3 3 2 2" xfId="25246"/>
    <cellStyle name="Total 2 3 3 2 2 2" xfId="45072"/>
    <cellStyle name="Total 2 3 3 2 3" xfId="35511"/>
    <cellStyle name="Total 2 3 3 3" xfId="14481"/>
    <cellStyle name="Total 2 3 3 3 2" xfId="26253"/>
    <cellStyle name="Total 2 3 3 3 2 2" xfId="46079"/>
    <cellStyle name="Total 2 3 3 3 3" xfId="36531"/>
    <cellStyle name="Total 2 3 3 4" xfId="15441"/>
    <cellStyle name="Total 2 3 3 4 2" xfId="27209"/>
    <cellStyle name="Total 2 3 3 4 2 2" xfId="47035"/>
    <cellStyle name="Total 2 3 3 4 3" xfId="37491"/>
    <cellStyle name="Total 2 3 3 5" xfId="16390"/>
    <cellStyle name="Total 2 3 3 5 2" xfId="28136"/>
    <cellStyle name="Total 2 3 3 5 2 2" xfId="47962"/>
    <cellStyle name="Total 2 3 3 5 3" xfId="38440"/>
    <cellStyle name="Total 2 3 3 6" xfId="17263"/>
    <cellStyle name="Total 2 3 3 6 2" xfId="29009"/>
    <cellStyle name="Total 2 3 3 6 2 2" xfId="48835"/>
    <cellStyle name="Total 2 3 3 6 3" xfId="39313"/>
    <cellStyle name="Total 2 3 3 7" xfId="18128"/>
    <cellStyle name="Total 2 3 3 7 2" xfId="29848"/>
    <cellStyle name="Total 2 3 3 7 2 2" xfId="49674"/>
    <cellStyle name="Total 2 3 3 7 3" xfId="40178"/>
    <cellStyle name="Total 2 3 3 8" xfId="18904"/>
    <cellStyle name="Total 2 3 3 8 2" xfId="40954"/>
    <cellStyle name="Total 2 3 3 9" xfId="31360"/>
    <cellStyle name="Total 2 3 4" xfId="9730"/>
    <cellStyle name="Total 2 3 4 2" xfId="14135"/>
    <cellStyle name="Total 2 3 4 2 2" xfId="25907"/>
    <cellStyle name="Total 2 3 4 2 2 2" xfId="45733"/>
    <cellStyle name="Total 2 3 4 2 3" xfId="36185"/>
    <cellStyle name="Total 2 3 4 3" xfId="15095"/>
    <cellStyle name="Total 2 3 4 3 2" xfId="26865"/>
    <cellStyle name="Total 2 3 4 3 2 2" xfId="46691"/>
    <cellStyle name="Total 2 3 4 3 3" xfId="37145"/>
    <cellStyle name="Total 2 3 4 4" xfId="16047"/>
    <cellStyle name="Total 2 3 4 4 2" xfId="27793"/>
    <cellStyle name="Total 2 3 4 4 2 2" xfId="47619"/>
    <cellStyle name="Total 2 3 4 4 3" xfId="38097"/>
    <cellStyle name="Total 2 3 4 5" xfId="16921"/>
    <cellStyle name="Total 2 3 4 5 2" xfId="28667"/>
    <cellStyle name="Total 2 3 4 5 2 2" xfId="48493"/>
    <cellStyle name="Total 2 3 4 5 3" xfId="38971"/>
    <cellStyle name="Total 2 3 4 6" xfId="17786"/>
    <cellStyle name="Total 2 3 4 6 2" xfId="29506"/>
    <cellStyle name="Total 2 3 4 6 2 2" xfId="49332"/>
    <cellStyle name="Total 2 3 4 6 3" xfId="39836"/>
    <cellStyle name="Total 2 3 4 7" xfId="18562"/>
    <cellStyle name="Total 2 3 4 7 2" xfId="30282"/>
    <cellStyle name="Total 2 3 4 7 2 2" xfId="50108"/>
    <cellStyle name="Total 2 3 4 7 3" xfId="40612"/>
    <cellStyle name="Total 2 3 4 8" xfId="19319"/>
    <cellStyle name="Total 2 3 4 8 2" xfId="41369"/>
    <cellStyle name="Total 2 3 4 9" xfId="31794"/>
    <cellStyle name="Total 2 3 5" xfId="12432"/>
    <cellStyle name="Total 2 3 5 2" xfId="24248"/>
    <cellStyle name="Total 2 3 5 2 2" xfId="44075"/>
    <cellStyle name="Total 2 3 5 3" xfId="34483"/>
    <cellStyle name="Total 2 3 6" xfId="10751"/>
    <cellStyle name="Total 2 3 6 2" xfId="22622"/>
    <cellStyle name="Total 2 3 6 2 2" xfId="42453"/>
    <cellStyle name="Total 2 3 6 3" xfId="32806"/>
    <cellStyle name="Total 2 3 7" xfId="12763"/>
    <cellStyle name="Total 2 3 7 2" xfId="24571"/>
    <cellStyle name="Total 2 3 7 2 2" xfId="44398"/>
    <cellStyle name="Total 2 3 7 3" xfId="34814"/>
    <cellStyle name="Total 2 3 8" xfId="10459"/>
    <cellStyle name="Total 2 3 8 2" xfId="22333"/>
    <cellStyle name="Total 2 3 8 2 2" xfId="42164"/>
    <cellStyle name="Total 2 3 8 3" xfId="32514"/>
    <cellStyle name="Total 2 3 9" xfId="11921"/>
    <cellStyle name="Total 2 3 9 2" xfId="23753"/>
    <cellStyle name="Total 2 3 9 2 2" xfId="43581"/>
    <cellStyle name="Total 2 3 9 3" xfId="33973"/>
    <cellStyle name="Total 2 4" xfId="7341"/>
    <cellStyle name="Total 2 4 10" xfId="12330"/>
    <cellStyle name="Total 2 4 10 2" xfId="24146"/>
    <cellStyle name="Total 2 4 10 2 2" xfId="43973"/>
    <cellStyle name="Total 2 4 10 3" xfId="34381"/>
    <cellStyle name="Total 2 4 11" xfId="30954"/>
    <cellStyle name="Total 2 4 2" xfId="8984"/>
    <cellStyle name="Total 2 4 2 2" xfId="13644"/>
    <cellStyle name="Total 2 4 2 2 2" xfId="25426"/>
    <cellStyle name="Total 2 4 2 2 2 2" xfId="45252"/>
    <cellStyle name="Total 2 4 2 2 3" xfId="35694"/>
    <cellStyle name="Total 2 4 2 3" xfId="14650"/>
    <cellStyle name="Total 2 4 2 3 2" xfId="26421"/>
    <cellStyle name="Total 2 4 2 3 2 2" xfId="46247"/>
    <cellStyle name="Total 2 4 2 3 3" xfId="36700"/>
    <cellStyle name="Total 2 4 2 4" xfId="15608"/>
    <cellStyle name="Total 2 4 2 4 2" xfId="27368"/>
    <cellStyle name="Total 2 4 2 4 2 2" xfId="47194"/>
    <cellStyle name="Total 2 4 2 4 3" xfId="37658"/>
    <cellStyle name="Total 2 4 2 5" xfId="16534"/>
    <cellStyle name="Total 2 4 2 5 2" xfId="28280"/>
    <cellStyle name="Total 2 4 2 5 2 2" xfId="48106"/>
    <cellStyle name="Total 2 4 2 5 3" xfId="38584"/>
    <cellStyle name="Total 2 4 2 6" xfId="17405"/>
    <cellStyle name="Total 2 4 2 6 2" xfId="29148"/>
    <cellStyle name="Total 2 4 2 6 2 2" xfId="48974"/>
    <cellStyle name="Total 2 4 2 6 3" xfId="39455"/>
    <cellStyle name="Total 2 4 2 7" xfId="18252"/>
    <cellStyle name="Total 2 4 2 7 2" xfId="29972"/>
    <cellStyle name="Total 2 4 2 7 2 2" xfId="49798"/>
    <cellStyle name="Total 2 4 2 7 3" xfId="40302"/>
    <cellStyle name="Total 2 4 2 8" xfId="19019"/>
    <cellStyle name="Total 2 4 2 8 2" xfId="41069"/>
    <cellStyle name="Total 2 4 2 9" xfId="31488"/>
    <cellStyle name="Total 2 4 3" xfId="9845"/>
    <cellStyle name="Total 2 4 3 2" xfId="14250"/>
    <cellStyle name="Total 2 4 3 2 2" xfId="26022"/>
    <cellStyle name="Total 2 4 3 2 2 2" xfId="45848"/>
    <cellStyle name="Total 2 4 3 2 3" xfId="36300"/>
    <cellStyle name="Total 2 4 3 3" xfId="15210"/>
    <cellStyle name="Total 2 4 3 3 2" xfId="26980"/>
    <cellStyle name="Total 2 4 3 3 2 2" xfId="46806"/>
    <cellStyle name="Total 2 4 3 3 3" xfId="37260"/>
    <cellStyle name="Total 2 4 3 4" xfId="16162"/>
    <cellStyle name="Total 2 4 3 4 2" xfId="27908"/>
    <cellStyle name="Total 2 4 3 4 2 2" xfId="47734"/>
    <cellStyle name="Total 2 4 3 4 3" xfId="38212"/>
    <cellStyle name="Total 2 4 3 5" xfId="17036"/>
    <cellStyle name="Total 2 4 3 5 2" xfId="28782"/>
    <cellStyle name="Total 2 4 3 5 2 2" xfId="48608"/>
    <cellStyle name="Total 2 4 3 5 3" xfId="39086"/>
    <cellStyle name="Total 2 4 3 6" xfId="17901"/>
    <cellStyle name="Total 2 4 3 6 2" xfId="29621"/>
    <cellStyle name="Total 2 4 3 6 2 2" xfId="49447"/>
    <cellStyle name="Total 2 4 3 6 3" xfId="39951"/>
    <cellStyle name="Total 2 4 3 7" xfId="18677"/>
    <cellStyle name="Total 2 4 3 7 2" xfId="30397"/>
    <cellStyle name="Total 2 4 3 7 2 2" xfId="50223"/>
    <cellStyle name="Total 2 4 3 7 3" xfId="40727"/>
    <cellStyle name="Total 2 4 3 8" xfId="19434"/>
    <cellStyle name="Total 2 4 3 8 2" xfId="41484"/>
    <cellStyle name="Total 2 4 3 9" xfId="31909"/>
    <cellStyle name="Total 2 4 4" xfId="12615"/>
    <cellStyle name="Total 2 4 4 2" xfId="24428"/>
    <cellStyle name="Total 2 4 4 2 2" xfId="44255"/>
    <cellStyle name="Total 2 4 4 3" xfId="34666"/>
    <cellStyle name="Total 2 4 5" xfId="10582"/>
    <cellStyle name="Total 2 4 5 2" xfId="22453"/>
    <cellStyle name="Total 2 4 5 2 2" xfId="42284"/>
    <cellStyle name="Total 2 4 5 3" xfId="32637"/>
    <cellStyle name="Total 2 4 6" xfId="12793"/>
    <cellStyle name="Total 2 4 6 2" xfId="24598"/>
    <cellStyle name="Total 2 4 6 2 2" xfId="44425"/>
    <cellStyle name="Total 2 4 6 3" xfId="34844"/>
    <cellStyle name="Total 2 4 7" xfId="10435"/>
    <cellStyle name="Total 2 4 7 2" xfId="22309"/>
    <cellStyle name="Total 2 4 7 2 2" xfId="42140"/>
    <cellStyle name="Total 2 4 7 3" xfId="32490"/>
    <cellStyle name="Total 2 4 8" xfId="13316"/>
    <cellStyle name="Total 2 4 8 2" xfId="25103"/>
    <cellStyle name="Total 2 4 8 2 2" xfId="44929"/>
    <cellStyle name="Total 2 4 8 3" xfId="35366"/>
    <cellStyle name="Total 2 4 9" xfId="10036"/>
    <cellStyle name="Total 2 4 9 2" xfId="21911"/>
    <cellStyle name="Total 2 4 9 2 2" xfId="41743"/>
    <cellStyle name="Total 2 4 9 3" xfId="32092"/>
    <cellStyle name="Total 2 5" xfId="8185"/>
    <cellStyle name="Total 2 5 2" xfId="13155"/>
    <cellStyle name="Total 2 5 2 2" xfId="24948"/>
    <cellStyle name="Total 2 5 2 2 2" xfId="44774"/>
    <cellStyle name="Total 2 5 2 3" xfId="35205"/>
    <cellStyle name="Total 2 5 3" xfId="10155"/>
    <cellStyle name="Total 2 5 3 2" xfId="22029"/>
    <cellStyle name="Total 2 5 3 2 2" xfId="41861"/>
    <cellStyle name="Total 2 5 3 3" xfId="32211"/>
    <cellStyle name="Total 2 5 4" xfId="11969"/>
    <cellStyle name="Total 2 5 4 2" xfId="23796"/>
    <cellStyle name="Total 2 5 4 2 2" xfId="43624"/>
    <cellStyle name="Total 2 5 4 3" xfId="34021"/>
    <cellStyle name="Total 2 5 5" xfId="11154"/>
    <cellStyle name="Total 2 5 5 2" xfId="23022"/>
    <cellStyle name="Total 2 5 5 2 2" xfId="42852"/>
    <cellStyle name="Total 2 5 5 3" xfId="33208"/>
    <cellStyle name="Total 2 5 6" xfId="12731"/>
    <cellStyle name="Total 2 5 6 2" xfId="24540"/>
    <cellStyle name="Total 2 5 6 2 2" xfId="44367"/>
    <cellStyle name="Total 2 5 6 3" xfId="34782"/>
    <cellStyle name="Total 2 5 7" xfId="10486"/>
    <cellStyle name="Total 2 5 7 2" xfId="22360"/>
    <cellStyle name="Total 2 5 7 2 2" xfId="42191"/>
    <cellStyle name="Total 2 5 7 3" xfId="32541"/>
    <cellStyle name="Total 2 5 8" xfId="11898"/>
    <cellStyle name="Total 2 5 8 2" xfId="33950"/>
    <cellStyle name="Total 2 5 9" xfId="31241"/>
    <cellStyle name="Total 2 6" xfId="9617"/>
    <cellStyle name="Total 2 6 2" xfId="14022"/>
    <cellStyle name="Total 2 6 2 2" xfId="25794"/>
    <cellStyle name="Total 2 6 2 2 2" xfId="45620"/>
    <cellStyle name="Total 2 6 2 3" xfId="36072"/>
    <cellStyle name="Total 2 6 3" xfId="14982"/>
    <cellStyle name="Total 2 6 3 2" xfId="26752"/>
    <cellStyle name="Total 2 6 3 2 2" xfId="46578"/>
    <cellStyle name="Total 2 6 3 3" xfId="37032"/>
    <cellStyle name="Total 2 6 4" xfId="15934"/>
    <cellStyle name="Total 2 6 4 2" xfId="27680"/>
    <cellStyle name="Total 2 6 4 2 2" xfId="47506"/>
    <cellStyle name="Total 2 6 4 3" xfId="37984"/>
    <cellStyle name="Total 2 6 5" xfId="16808"/>
    <cellStyle name="Total 2 6 5 2" xfId="28554"/>
    <cellStyle name="Total 2 6 5 2 2" xfId="48380"/>
    <cellStyle name="Total 2 6 5 3" xfId="38858"/>
    <cellStyle name="Total 2 6 6" xfId="17673"/>
    <cellStyle name="Total 2 6 6 2" xfId="29393"/>
    <cellStyle name="Total 2 6 6 2 2" xfId="49219"/>
    <cellStyle name="Total 2 6 6 3" xfId="39723"/>
    <cellStyle name="Total 2 6 7" xfId="18449"/>
    <cellStyle name="Total 2 6 7 2" xfId="30169"/>
    <cellStyle name="Total 2 6 7 2 2" xfId="49995"/>
    <cellStyle name="Total 2 6 7 3" xfId="40499"/>
    <cellStyle name="Total 2 6 8" xfId="19206"/>
    <cellStyle name="Total 2 6 8 2" xfId="41256"/>
    <cellStyle name="Total 2 6 9" xfId="31681"/>
    <cellStyle name="Total 2 7" xfId="12081"/>
    <cellStyle name="Total 2 7 2" xfId="23907"/>
    <cellStyle name="Total 2 7 2 2" xfId="43735"/>
    <cellStyle name="Total 2 7 3" xfId="34133"/>
    <cellStyle name="Total 2 8" xfId="11054"/>
    <cellStyle name="Total 2 8 2" xfId="22922"/>
    <cellStyle name="Total 2 8 2 2" xfId="42752"/>
    <cellStyle name="Total 2 8 3" xfId="33108"/>
    <cellStyle name="Total 2 9" xfId="11692"/>
    <cellStyle name="Total 2 9 2" xfId="23545"/>
    <cellStyle name="Total 2 9 2 2" xfId="43374"/>
    <cellStyle name="Total 2 9 3" xfId="33745"/>
    <cellStyle name="Total 3" xfId="6448"/>
    <cellStyle name="Total 3 10" xfId="11363"/>
    <cellStyle name="Total 3 10 2" xfId="23227"/>
    <cellStyle name="Total 3 10 2 2" xfId="43056"/>
    <cellStyle name="Total 3 10 3" xfId="33416"/>
    <cellStyle name="Total 3 11" xfId="12203"/>
    <cellStyle name="Total 3 11 2" xfId="24027"/>
    <cellStyle name="Total 3 11 2 2" xfId="43854"/>
    <cellStyle name="Total 3 11 3" xfId="34254"/>
    <cellStyle name="Total 3 12" xfId="10951"/>
    <cellStyle name="Total 3 12 2" xfId="22821"/>
    <cellStyle name="Total 3 12 2 2" xfId="42652"/>
    <cellStyle name="Total 3 12 3" xfId="33006"/>
    <cellStyle name="Total 3 13" xfId="11785"/>
    <cellStyle name="Total 3 13 2" xfId="23632"/>
    <cellStyle name="Total 3 13 2 2" xfId="43460"/>
    <cellStyle name="Total 3 13 3" xfId="33837"/>
    <cellStyle name="Total 3 14" xfId="30705"/>
    <cellStyle name="Total 3 2" xfId="6449"/>
    <cellStyle name="Total 3 2 10" xfId="11794"/>
    <cellStyle name="Total 3 2 10 2" xfId="23639"/>
    <cellStyle name="Total 3 2 10 2 2" xfId="43467"/>
    <cellStyle name="Total 3 2 10 3" xfId="33846"/>
    <cellStyle name="Total 3 2 11" xfId="11295"/>
    <cellStyle name="Total 3 2 11 2" xfId="23163"/>
    <cellStyle name="Total 3 2 11 2 2" xfId="42993"/>
    <cellStyle name="Total 3 2 11 3" xfId="33349"/>
    <cellStyle name="Total 3 2 12" xfId="11595"/>
    <cellStyle name="Total 3 2 12 2" xfId="23452"/>
    <cellStyle name="Total 3 2 12 2 2" xfId="43281"/>
    <cellStyle name="Total 3 2 12 3" xfId="33648"/>
    <cellStyle name="Total 3 2 13" xfId="30706"/>
    <cellStyle name="Total 3 2 2" xfId="7076"/>
    <cellStyle name="Total 3 2 2 10" xfId="10734"/>
    <cellStyle name="Total 3 2 2 10 2" xfId="22605"/>
    <cellStyle name="Total 3 2 2 10 2 2" xfId="42436"/>
    <cellStyle name="Total 3 2 2 10 3" xfId="32789"/>
    <cellStyle name="Total 3 2 2 11" xfId="11849"/>
    <cellStyle name="Total 3 2 2 11 2" xfId="23690"/>
    <cellStyle name="Total 3 2 2 11 2 2" xfId="43518"/>
    <cellStyle name="Total 3 2 2 11 3" xfId="33901"/>
    <cellStyle name="Total 3 2 2 12" xfId="30828"/>
    <cellStyle name="Total 3 2 2 2" xfId="7879"/>
    <cellStyle name="Total 3 2 2 2 10" xfId="11585"/>
    <cellStyle name="Total 3 2 2 2 10 2" xfId="23445"/>
    <cellStyle name="Total 3 2 2 2 10 2 2" xfId="43274"/>
    <cellStyle name="Total 3 2 2 2 10 3" xfId="33638"/>
    <cellStyle name="Total 3 2 2 2 11" xfId="31075"/>
    <cellStyle name="Total 3 2 2 2 2" xfId="9522"/>
    <cellStyle name="Total 3 2 2 2 2 2" xfId="13944"/>
    <cellStyle name="Total 3 2 2 2 2 2 2" xfId="25717"/>
    <cellStyle name="Total 3 2 2 2 2 2 2 2" xfId="45543"/>
    <cellStyle name="Total 3 2 2 2 2 2 3" xfId="35994"/>
    <cellStyle name="Total 3 2 2 2 2 3" xfId="14906"/>
    <cellStyle name="Total 3 2 2 2 2 3 2" xfId="26676"/>
    <cellStyle name="Total 3 2 2 2 2 3 2 2" xfId="46502"/>
    <cellStyle name="Total 3 2 2 2 2 3 3" xfId="36956"/>
    <cellStyle name="Total 3 2 2 2 2 4" xfId="15858"/>
    <cellStyle name="Total 3 2 2 2 2 4 2" xfId="27604"/>
    <cellStyle name="Total 3 2 2 2 2 4 2 2" xfId="47430"/>
    <cellStyle name="Total 3 2 2 2 2 4 3" xfId="37908"/>
    <cellStyle name="Total 3 2 2 2 2 5" xfId="16736"/>
    <cellStyle name="Total 3 2 2 2 2 5 2" xfId="28482"/>
    <cellStyle name="Total 3 2 2 2 2 5 2 2" xfId="48308"/>
    <cellStyle name="Total 3 2 2 2 2 5 3" xfId="38786"/>
    <cellStyle name="Total 3 2 2 2 2 6" xfId="17601"/>
    <cellStyle name="Total 3 2 2 2 2 6 2" xfId="29321"/>
    <cellStyle name="Total 3 2 2 2 2 6 2 2" xfId="49147"/>
    <cellStyle name="Total 3 2 2 2 2 6 3" xfId="39651"/>
    <cellStyle name="Total 3 2 2 2 2 7" xfId="18377"/>
    <cellStyle name="Total 3 2 2 2 2 7 2" xfId="30097"/>
    <cellStyle name="Total 3 2 2 2 2 7 2 2" xfId="49923"/>
    <cellStyle name="Total 3 2 2 2 2 7 3" xfId="40427"/>
    <cellStyle name="Total 3 2 2 2 2 8" xfId="19134"/>
    <cellStyle name="Total 3 2 2 2 2 8 2" xfId="41184"/>
    <cellStyle name="Total 3 2 2 2 2 9" xfId="31609"/>
    <cellStyle name="Total 3 2 2 2 3" xfId="9960"/>
    <cellStyle name="Total 3 2 2 2 3 2" xfId="14365"/>
    <cellStyle name="Total 3 2 2 2 3 2 2" xfId="26137"/>
    <cellStyle name="Total 3 2 2 2 3 2 2 2" xfId="45963"/>
    <cellStyle name="Total 3 2 2 2 3 2 3" xfId="36415"/>
    <cellStyle name="Total 3 2 2 2 3 3" xfId="15325"/>
    <cellStyle name="Total 3 2 2 2 3 3 2" xfId="27095"/>
    <cellStyle name="Total 3 2 2 2 3 3 2 2" xfId="46921"/>
    <cellStyle name="Total 3 2 2 2 3 3 3" xfId="37375"/>
    <cellStyle name="Total 3 2 2 2 3 4" xfId="16277"/>
    <cellStyle name="Total 3 2 2 2 3 4 2" xfId="28023"/>
    <cellStyle name="Total 3 2 2 2 3 4 2 2" xfId="47849"/>
    <cellStyle name="Total 3 2 2 2 3 4 3" xfId="38327"/>
    <cellStyle name="Total 3 2 2 2 3 5" xfId="17151"/>
    <cellStyle name="Total 3 2 2 2 3 5 2" xfId="28897"/>
    <cellStyle name="Total 3 2 2 2 3 5 2 2" xfId="48723"/>
    <cellStyle name="Total 3 2 2 2 3 5 3" xfId="39201"/>
    <cellStyle name="Total 3 2 2 2 3 6" xfId="18016"/>
    <cellStyle name="Total 3 2 2 2 3 6 2" xfId="29736"/>
    <cellStyle name="Total 3 2 2 2 3 6 2 2" xfId="49562"/>
    <cellStyle name="Total 3 2 2 2 3 6 3" xfId="40066"/>
    <cellStyle name="Total 3 2 2 2 3 7" xfId="18792"/>
    <cellStyle name="Total 3 2 2 2 3 7 2" xfId="30512"/>
    <cellStyle name="Total 3 2 2 2 3 7 2 2" xfId="50338"/>
    <cellStyle name="Total 3 2 2 2 3 7 3" xfId="40842"/>
    <cellStyle name="Total 3 2 2 2 3 8" xfId="19549"/>
    <cellStyle name="Total 3 2 2 2 3 8 2" xfId="41599"/>
    <cellStyle name="Total 3 2 2 2 3 9" xfId="32024"/>
    <cellStyle name="Total 3 2 2 2 4" xfId="12930"/>
    <cellStyle name="Total 3 2 2 2 4 2" xfId="24727"/>
    <cellStyle name="Total 3 2 2 2 4 2 2" xfId="44554"/>
    <cellStyle name="Total 3 2 2 2 4 3" xfId="34981"/>
    <cellStyle name="Total 3 2 2 2 5" xfId="9997"/>
    <cellStyle name="Total 3 2 2 2 5 2" xfId="21872"/>
    <cellStyle name="Total 3 2 2 2 5 2 2" xfId="41704"/>
    <cellStyle name="Total 3 2 2 2 5 3" xfId="32053"/>
    <cellStyle name="Total 3 2 2 2 6" xfId="12057"/>
    <cellStyle name="Total 3 2 2 2 6 2" xfId="23883"/>
    <cellStyle name="Total 3 2 2 2 6 2 2" xfId="43711"/>
    <cellStyle name="Total 3 2 2 2 6 3" xfId="34109"/>
    <cellStyle name="Total 3 2 2 2 7" xfId="11078"/>
    <cellStyle name="Total 3 2 2 2 7 2" xfId="22946"/>
    <cellStyle name="Total 3 2 2 2 7 2 2" xfId="42776"/>
    <cellStyle name="Total 3 2 2 2 7 3" xfId="33132"/>
    <cellStyle name="Total 3 2 2 2 8" xfId="11669"/>
    <cellStyle name="Total 3 2 2 2 8 2" xfId="23522"/>
    <cellStyle name="Total 3 2 2 2 8 2 2" xfId="43351"/>
    <cellStyle name="Total 3 2 2 2 8 3" xfId="33722"/>
    <cellStyle name="Total 3 2 2 2 9" xfId="11388"/>
    <cellStyle name="Total 3 2 2 2 9 2" xfId="23249"/>
    <cellStyle name="Total 3 2 2 2 9 2 2" xfId="43078"/>
    <cellStyle name="Total 3 2 2 2 9 3" xfId="33441"/>
    <cellStyle name="Total 3 2 2 3" xfId="8721"/>
    <cellStyle name="Total 3 2 2 3 2" xfId="13463"/>
    <cellStyle name="Total 3 2 2 3 2 2" xfId="25248"/>
    <cellStyle name="Total 3 2 2 3 2 2 2" xfId="45074"/>
    <cellStyle name="Total 3 2 2 3 2 3" xfId="35513"/>
    <cellStyle name="Total 3 2 2 3 3" xfId="14483"/>
    <cellStyle name="Total 3 2 2 3 3 2" xfId="26255"/>
    <cellStyle name="Total 3 2 2 3 3 2 2" xfId="46081"/>
    <cellStyle name="Total 3 2 2 3 3 3" xfId="36533"/>
    <cellStyle name="Total 3 2 2 3 4" xfId="15443"/>
    <cellStyle name="Total 3 2 2 3 4 2" xfId="27211"/>
    <cellStyle name="Total 3 2 2 3 4 2 2" xfId="47037"/>
    <cellStyle name="Total 3 2 2 3 4 3" xfId="37493"/>
    <cellStyle name="Total 3 2 2 3 5" xfId="16392"/>
    <cellStyle name="Total 3 2 2 3 5 2" xfId="28138"/>
    <cellStyle name="Total 3 2 2 3 5 2 2" xfId="47964"/>
    <cellStyle name="Total 3 2 2 3 5 3" xfId="38442"/>
    <cellStyle name="Total 3 2 2 3 6" xfId="17265"/>
    <cellStyle name="Total 3 2 2 3 6 2" xfId="29011"/>
    <cellStyle name="Total 3 2 2 3 6 2 2" xfId="48837"/>
    <cellStyle name="Total 3 2 2 3 6 3" xfId="39315"/>
    <cellStyle name="Total 3 2 2 3 7" xfId="18130"/>
    <cellStyle name="Total 3 2 2 3 7 2" xfId="29850"/>
    <cellStyle name="Total 3 2 2 3 7 2 2" xfId="49676"/>
    <cellStyle name="Total 3 2 2 3 7 3" xfId="40180"/>
    <cellStyle name="Total 3 2 2 3 8" xfId="18906"/>
    <cellStyle name="Total 3 2 2 3 8 2" xfId="40956"/>
    <cellStyle name="Total 3 2 2 3 9" xfId="31362"/>
    <cellStyle name="Total 3 2 2 4" xfId="9732"/>
    <cellStyle name="Total 3 2 2 4 2" xfId="14137"/>
    <cellStyle name="Total 3 2 2 4 2 2" xfId="25909"/>
    <cellStyle name="Total 3 2 2 4 2 2 2" xfId="45735"/>
    <cellStyle name="Total 3 2 2 4 2 3" xfId="36187"/>
    <cellStyle name="Total 3 2 2 4 3" xfId="15097"/>
    <cellStyle name="Total 3 2 2 4 3 2" xfId="26867"/>
    <cellStyle name="Total 3 2 2 4 3 2 2" xfId="46693"/>
    <cellStyle name="Total 3 2 2 4 3 3" xfId="37147"/>
    <cellStyle name="Total 3 2 2 4 4" xfId="16049"/>
    <cellStyle name="Total 3 2 2 4 4 2" xfId="27795"/>
    <cellStyle name="Total 3 2 2 4 4 2 2" xfId="47621"/>
    <cellStyle name="Total 3 2 2 4 4 3" xfId="38099"/>
    <cellStyle name="Total 3 2 2 4 5" xfId="16923"/>
    <cellStyle name="Total 3 2 2 4 5 2" xfId="28669"/>
    <cellStyle name="Total 3 2 2 4 5 2 2" xfId="48495"/>
    <cellStyle name="Total 3 2 2 4 5 3" xfId="38973"/>
    <cellStyle name="Total 3 2 2 4 6" xfId="17788"/>
    <cellStyle name="Total 3 2 2 4 6 2" xfId="29508"/>
    <cellStyle name="Total 3 2 2 4 6 2 2" xfId="49334"/>
    <cellStyle name="Total 3 2 2 4 6 3" xfId="39838"/>
    <cellStyle name="Total 3 2 2 4 7" xfId="18564"/>
    <cellStyle name="Total 3 2 2 4 7 2" xfId="30284"/>
    <cellStyle name="Total 3 2 2 4 7 2 2" xfId="50110"/>
    <cellStyle name="Total 3 2 2 4 7 3" xfId="40614"/>
    <cellStyle name="Total 3 2 2 4 8" xfId="19321"/>
    <cellStyle name="Total 3 2 2 4 8 2" xfId="41371"/>
    <cellStyle name="Total 3 2 2 4 9" xfId="31796"/>
    <cellStyle name="Total 3 2 2 5" xfId="12434"/>
    <cellStyle name="Total 3 2 2 5 2" xfId="24250"/>
    <cellStyle name="Total 3 2 2 5 2 2" xfId="44077"/>
    <cellStyle name="Total 3 2 2 5 3" xfId="34485"/>
    <cellStyle name="Total 3 2 2 6" xfId="10749"/>
    <cellStyle name="Total 3 2 2 6 2" xfId="22620"/>
    <cellStyle name="Total 3 2 2 6 2 2" xfId="42451"/>
    <cellStyle name="Total 3 2 2 6 3" xfId="32804"/>
    <cellStyle name="Total 3 2 2 7" xfId="13280"/>
    <cellStyle name="Total 3 2 2 7 2" xfId="25068"/>
    <cellStyle name="Total 3 2 2 7 2 2" xfId="44894"/>
    <cellStyle name="Total 3 2 2 7 3" xfId="35330"/>
    <cellStyle name="Total 3 2 2 8" xfId="10064"/>
    <cellStyle name="Total 3 2 2 8 2" xfId="21939"/>
    <cellStyle name="Total 3 2 2 8 2 2" xfId="41771"/>
    <cellStyle name="Total 3 2 2 8 3" xfId="32120"/>
    <cellStyle name="Total 3 2 2 9" xfId="12450"/>
    <cellStyle name="Total 3 2 2 9 2" xfId="24266"/>
    <cellStyle name="Total 3 2 2 9 2 2" xfId="44093"/>
    <cellStyle name="Total 3 2 2 9 3" xfId="34501"/>
    <cellStyle name="Total 3 2 3" xfId="7343"/>
    <cellStyle name="Total 3 2 3 10" xfId="11663"/>
    <cellStyle name="Total 3 2 3 10 2" xfId="23520"/>
    <cellStyle name="Total 3 2 3 10 2 2" xfId="43349"/>
    <cellStyle name="Total 3 2 3 10 3" xfId="33716"/>
    <cellStyle name="Total 3 2 3 11" xfId="30956"/>
    <cellStyle name="Total 3 2 3 2" xfId="8986"/>
    <cellStyle name="Total 3 2 3 2 2" xfId="13646"/>
    <cellStyle name="Total 3 2 3 2 2 2" xfId="25428"/>
    <cellStyle name="Total 3 2 3 2 2 2 2" xfId="45254"/>
    <cellStyle name="Total 3 2 3 2 2 3" xfId="35696"/>
    <cellStyle name="Total 3 2 3 2 3" xfId="14652"/>
    <cellStyle name="Total 3 2 3 2 3 2" xfId="26423"/>
    <cellStyle name="Total 3 2 3 2 3 2 2" xfId="46249"/>
    <cellStyle name="Total 3 2 3 2 3 3" xfId="36702"/>
    <cellStyle name="Total 3 2 3 2 4" xfId="15610"/>
    <cellStyle name="Total 3 2 3 2 4 2" xfId="27370"/>
    <cellStyle name="Total 3 2 3 2 4 2 2" xfId="47196"/>
    <cellStyle name="Total 3 2 3 2 4 3" xfId="37660"/>
    <cellStyle name="Total 3 2 3 2 5" xfId="16536"/>
    <cellStyle name="Total 3 2 3 2 5 2" xfId="28282"/>
    <cellStyle name="Total 3 2 3 2 5 2 2" xfId="48108"/>
    <cellStyle name="Total 3 2 3 2 5 3" xfId="38586"/>
    <cellStyle name="Total 3 2 3 2 6" xfId="17407"/>
    <cellStyle name="Total 3 2 3 2 6 2" xfId="29150"/>
    <cellStyle name="Total 3 2 3 2 6 2 2" xfId="48976"/>
    <cellStyle name="Total 3 2 3 2 6 3" xfId="39457"/>
    <cellStyle name="Total 3 2 3 2 7" xfId="18254"/>
    <cellStyle name="Total 3 2 3 2 7 2" xfId="29974"/>
    <cellStyle name="Total 3 2 3 2 7 2 2" xfId="49800"/>
    <cellStyle name="Total 3 2 3 2 7 3" xfId="40304"/>
    <cellStyle name="Total 3 2 3 2 8" xfId="19021"/>
    <cellStyle name="Total 3 2 3 2 8 2" xfId="41071"/>
    <cellStyle name="Total 3 2 3 2 9" xfId="31490"/>
    <cellStyle name="Total 3 2 3 3" xfId="9847"/>
    <cellStyle name="Total 3 2 3 3 2" xfId="14252"/>
    <cellStyle name="Total 3 2 3 3 2 2" xfId="26024"/>
    <cellStyle name="Total 3 2 3 3 2 2 2" xfId="45850"/>
    <cellStyle name="Total 3 2 3 3 2 3" xfId="36302"/>
    <cellStyle name="Total 3 2 3 3 3" xfId="15212"/>
    <cellStyle name="Total 3 2 3 3 3 2" xfId="26982"/>
    <cellStyle name="Total 3 2 3 3 3 2 2" xfId="46808"/>
    <cellStyle name="Total 3 2 3 3 3 3" xfId="37262"/>
    <cellStyle name="Total 3 2 3 3 4" xfId="16164"/>
    <cellStyle name="Total 3 2 3 3 4 2" xfId="27910"/>
    <cellStyle name="Total 3 2 3 3 4 2 2" xfId="47736"/>
    <cellStyle name="Total 3 2 3 3 4 3" xfId="38214"/>
    <cellStyle name="Total 3 2 3 3 5" xfId="17038"/>
    <cellStyle name="Total 3 2 3 3 5 2" xfId="28784"/>
    <cellStyle name="Total 3 2 3 3 5 2 2" xfId="48610"/>
    <cellStyle name="Total 3 2 3 3 5 3" xfId="39088"/>
    <cellStyle name="Total 3 2 3 3 6" xfId="17903"/>
    <cellStyle name="Total 3 2 3 3 6 2" xfId="29623"/>
    <cellStyle name="Total 3 2 3 3 6 2 2" xfId="49449"/>
    <cellStyle name="Total 3 2 3 3 6 3" xfId="39953"/>
    <cellStyle name="Total 3 2 3 3 7" xfId="18679"/>
    <cellStyle name="Total 3 2 3 3 7 2" xfId="30399"/>
    <cellStyle name="Total 3 2 3 3 7 2 2" xfId="50225"/>
    <cellStyle name="Total 3 2 3 3 7 3" xfId="40729"/>
    <cellStyle name="Total 3 2 3 3 8" xfId="19436"/>
    <cellStyle name="Total 3 2 3 3 8 2" xfId="41486"/>
    <cellStyle name="Total 3 2 3 3 9" xfId="31911"/>
    <cellStyle name="Total 3 2 3 4" xfId="12617"/>
    <cellStyle name="Total 3 2 3 4 2" xfId="24430"/>
    <cellStyle name="Total 3 2 3 4 2 2" xfId="44257"/>
    <cellStyle name="Total 3 2 3 4 3" xfId="34668"/>
    <cellStyle name="Total 3 2 3 5" xfId="10580"/>
    <cellStyle name="Total 3 2 3 5 2" xfId="22451"/>
    <cellStyle name="Total 3 2 3 5 2 2" xfId="42282"/>
    <cellStyle name="Total 3 2 3 5 3" xfId="32635"/>
    <cellStyle name="Total 3 2 3 6" xfId="13304"/>
    <cellStyle name="Total 3 2 3 6 2" xfId="25091"/>
    <cellStyle name="Total 3 2 3 6 2 2" xfId="44917"/>
    <cellStyle name="Total 3 2 3 6 3" xfId="35354"/>
    <cellStyle name="Total 3 2 3 7" xfId="10044"/>
    <cellStyle name="Total 3 2 3 7 2" xfId="21919"/>
    <cellStyle name="Total 3 2 3 7 2 2" xfId="41751"/>
    <cellStyle name="Total 3 2 3 7 3" xfId="32100"/>
    <cellStyle name="Total 3 2 3 8" xfId="12044"/>
    <cellStyle name="Total 3 2 3 8 2" xfId="23871"/>
    <cellStyle name="Total 3 2 3 8 2 2" xfId="43699"/>
    <cellStyle name="Total 3 2 3 8 3" xfId="34096"/>
    <cellStyle name="Total 3 2 3 9" xfId="11087"/>
    <cellStyle name="Total 3 2 3 9 2" xfId="22955"/>
    <cellStyle name="Total 3 2 3 9 2 2" xfId="42785"/>
    <cellStyle name="Total 3 2 3 9 3" xfId="33141"/>
    <cellStyle name="Total 3 2 4" xfId="8187"/>
    <cellStyle name="Total 3 2 4 2" xfId="13157"/>
    <cellStyle name="Total 3 2 4 2 2" xfId="24950"/>
    <cellStyle name="Total 3 2 4 2 2 2" xfId="44776"/>
    <cellStyle name="Total 3 2 4 2 3" xfId="35207"/>
    <cellStyle name="Total 3 2 4 3" xfId="10153"/>
    <cellStyle name="Total 3 2 4 3 2" xfId="22027"/>
    <cellStyle name="Total 3 2 4 3 2 2" xfId="41859"/>
    <cellStyle name="Total 3 2 4 3 3" xfId="32209"/>
    <cellStyle name="Total 3 2 4 4" xfId="11971"/>
    <cellStyle name="Total 3 2 4 4 2" xfId="23798"/>
    <cellStyle name="Total 3 2 4 4 2 2" xfId="43626"/>
    <cellStyle name="Total 3 2 4 4 3" xfId="34023"/>
    <cellStyle name="Total 3 2 4 5" xfId="11152"/>
    <cellStyle name="Total 3 2 4 5 2" xfId="23020"/>
    <cellStyle name="Total 3 2 4 5 2 2" xfId="42850"/>
    <cellStyle name="Total 3 2 4 5 3" xfId="33206"/>
    <cellStyle name="Total 3 2 4 6" xfId="13259"/>
    <cellStyle name="Total 3 2 4 6 2" xfId="25048"/>
    <cellStyle name="Total 3 2 4 6 2 2" xfId="44874"/>
    <cellStyle name="Total 3 2 4 6 3" xfId="35309"/>
    <cellStyle name="Total 3 2 4 7" xfId="10080"/>
    <cellStyle name="Total 3 2 4 7 2" xfId="21955"/>
    <cellStyle name="Total 3 2 4 7 2 2" xfId="41787"/>
    <cellStyle name="Total 3 2 4 7 3" xfId="32136"/>
    <cellStyle name="Total 3 2 4 8" xfId="12948"/>
    <cellStyle name="Total 3 2 4 8 2" xfId="34999"/>
    <cellStyle name="Total 3 2 4 9" xfId="31243"/>
    <cellStyle name="Total 3 2 5" xfId="9619"/>
    <cellStyle name="Total 3 2 5 2" xfId="14024"/>
    <cellStyle name="Total 3 2 5 2 2" xfId="25796"/>
    <cellStyle name="Total 3 2 5 2 2 2" xfId="45622"/>
    <cellStyle name="Total 3 2 5 2 3" xfId="36074"/>
    <cellStyle name="Total 3 2 5 3" xfId="14984"/>
    <cellStyle name="Total 3 2 5 3 2" xfId="26754"/>
    <cellStyle name="Total 3 2 5 3 2 2" xfId="46580"/>
    <cellStyle name="Total 3 2 5 3 3" xfId="37034"/>
    <cellStyle name="Total 3 2 5 4" xfId="15936"/>
    <cellStyle name="Total 3 2 5 4 2" xfId="27682"/>
    <cellStyle name="Total 3 2 5 4 2 2" xfId="47508"/>
    <cellStyle name="Total 3 2 5 4 3" xfId="37986"/>
    <cellStyle name="Total 3 2 5 5" xfId="16810"/>
    <cellStyle name="Total 3 2 5 5 2" xfId="28556"/>
    <cellStyle name="Total 3 2 5 5 2 2" xfId="48382"/>
    <cellStyle name="Total 3 2 5 5 3" xfId="38860"/>
    <cellStyle name="Total 3 2 5 6" xfId="17675"/>
    <cellStyle name="Total 3 2 5 6 2" xfId="29395"/>
    <cellStyle name="Total 3 2 5 6 2 2" xfId="49221"/>
    <cellStyle name="Total 3 2 5 6 3" xfId="39725"/>
    <cellStyle name="Total 3 2 5 7" xfId="18451"/>
    <cellStyle name="Total 3 2 5 7 2" xfId="30171"/>
    <cellStyle name="Total 3 2 5 7 2 2" xfId="49997"/>
    <cellStyle name="Total 3 2 5 7 3" xfId="40501"/>
    <cellStyle name="Total 3 2 5 8" xfId="19208"/>
    <cellStyle name="Total 3 2 5 8 2" xfId="41258"/>
    <cellStyle name="Total 3 2 5 9" xfId="31683"/>
    <cellStyle name="Total 3 2 6" xfId="12084"/>
    <cellStyle name="Total 3 2 6 2" xfId="23910"/>
    <cellStyle name="Total 3 2 6 2 2" xfId="43738"/>
    <cellStyle name="Total 3 2 6 3" xfId="34136"/>
    <cellStyle name="Total 3 2 7" xfId="11051"/>
    <cellStyle name="Total 3 2 7 2" xfId="22919"/>
    <cellStyle name="Total 3 2 7 2 2" xfId="42749"/>
    <cellStyle name="Total 3 2 7 3" xfId="33105"/>
    <cellStyle name="Total 3 2 8" xfId="12228"/>
    <cellStyle name="Total 3 2 8 2" xfId="24048"/>
    <cellStyle name="Total 3 2 8 2 2" xfId="43875"/>
    <cellStyle name="Total 3 2 8 3" xfId="34279"/>
    <cellStyle name="Total 3 2 9" xfId="10938"/>
    <cellStyle name="Total 3 2 9 2" xfId="22809"/>
    <cellStyle name="Total 3 2 9 2 2" xfId="42640"/>
    <cellStyle name="Total 3 2 9 3" xfId="32993"/>
    <cellStyle name="Total 3 3" xfId="7075"/>
    <cellStyle name="Total 3 3 10" xfId="16615"/>
    <cellStyle name="Total 3 3 10 2" xfId="28361"/>
    <cellStyle name="Total 3 3 10 2 2" xfId="48187"/>
    <cellStyle name="Total 3 3 10 3" xfId="38665"/>
    <cellStyle name="Total 3 3 11" xfId="17486"/>
    <cellStyle name="Total 3 3 11 2" xfId="29228"/>
    <cellStyle name="Total 3 3 11 2 2" xfId="49054"/>
    <cellStyle name="Total 3 3 11 3" xfId="39536"/>
    <cellStyle name="Total 3 3 12" xfId="30827"/>
    <cellStyle name="Total 3 3 2" xfId="7880"/>
    <cellStyle name="Total 3 3 2 10" xfId="13541"/>
    <cellStyle name="Total 3 3 2 10 2" xfId="25323"/>
    <cellStyle name="Total 3 3 2 10 2 2" xfId="45149"/>
    <cellStyle name="Total 3 3 2 10 3" xfId="35591"/>
    <cellStyle name="Total 3 3 2 11" xfId="31076"/>
    <cellStyle name="Total 3 3 2 2" xfId="9523"/>
    <cellStyle name="Total 3 3 2 2 2" xfId="13945"/>
    <cellStyle name="Total 3 3 2 2 2 2" xfId="25718"/>
    <cellStyle name="Total 3 3 2 2 2 2 2" xfId="45544"/>
    <cellStyle name="Total 3 3 2 2 2 3" xfId="35995"/>
    <cellStyle name="Total 3 3 2 2 3" xfId="14907"/>
    <cellStyle name="Total 3 3 2 2 3 2" xfId="26677"/>
    <cellStyle name="Total 3 3 2 2 3 2 2" xfId="46503"/>
    <cellStyle name="Total 3 3 2 2 3 3" xfId="36957"/>
    <cellStyle name="Total 3 3 2 2 4" xfId="15859"/>
    <cellStyle name="Total 3 3 2 2 4 2" xfId="27605"/>
    <cellStyle name="Total 3 3 2 2 4 2 2" xfId="47431"/>
    <cellStyle name="Total 3 3 2 2 4 3" xfId="37909"/>
    <cellStyle name="Total 3 3 2 2 5" xfId="16737"/>
    <cellStyle name="Total 3 3 2 2 5 2" xfId="28483"/>
    <cellStyle name="Total 3 3 2 2 5 2 2" xfId="48309"/>
    <cellStyle name="Total 3 3 2 2 5 3" xfId="38787"/>
    <cellStyle name="Total 3 3 2 2 6" xfId="17602"/>
    <cellStyle name="Total 3 3 2 2 6 2" xfId="29322"/>
    <cellStyle name="Total 3 3 2 2 6 2 2" xfId="49148"/>
    <cellStyle name="Total 3 3 2 2 6 3" xfId="39652"/>
    <cellStyle name="Total 3 3 2 2 7" xfId="18378"/>
    <cellStyle name="Total 3 3 2 2 7 2" xfId="30098"/>
    <cellStyle name="Total 3 3 2 2 7 2 2" xfId="49924"/>
    <cellStyle name="Total 3 3 2 2 7 3" xfId="40428"/>
    <cellStyle name="Total 3 3 2 2 8" xfId="19135"/>
    <cellStyle name="Total 3 3 2 2 8 2" xfId="41185"/>
    <cellStyle name="Total 3 3 2 2 9" xfId="31610"/>
    <cellStyle name="Total 3 3 2 3" xfId="9961"/>
    <cellStyle name="Total 3 3 2 3 2" xfId="14366"/>
    <cellStyle name="Total 3 3 2 3 2 2" xfId="26138"/>
    <cellStyle name="Total 3 3 2 3 2 2 2" xfId="45964"/>
    <cellStyle name="Total 3 3 2 3 2 3" xfId="36416"/>
    <cellStyle name="Total 3 3 2 3 3" xfId="15326"/>
    <cellStyle name="Total 3 3 2 3 3 2" xfId="27096"/>
    <cellStyle name="Total 3 3 2 3 3 2 2" xfId="46922"/>
    <cellStyle name="Total 3 3 2 3 3 3" xfId="37376"/>
    <cellStyle name="Total 3 3 2 3 4" xfId="16278"/>
    <cellStyle name="Total 3 3 2 3 4 2" xfId="28024"/>
    <cellStyle name="Total 3 3 2 3 4 2 2" xfId="47850"/>
    <cellStyle name="Total 3 3 2 3 4 3" xfId="38328"/>
    <cellStyle name="Total 3 3 2 3 5" xfId="17152"/>
    <cellStyle name="Total 3 3 2 3 5 2" xfId="28898"/>
    <cellStyle name="Total 3 3 2 3 5 2 2" xfId="48724"/>
    <cellStyle name="Total 3 3 2 3 5 3" xfId="39202"/>
    <cellStyle name="Total 3 3 2 3 6" xfId="18017"/>
    <cellStyle name="Total 3 3 2 3 6 2" xfId="29737"/>
    <cellStyle name="Total 3 3 2 3 6 2 2" xfId="49563"/>
    <cellStyle name="Total 3 3 2 3 6 3" xfId="40067"/>
    <cellStyle name="Total 3 3 2 3 7" xfId="18793"/>
    <cellStyle name="Total 3 3 2 3 7 2" xfId="30513"/>
    <cellStyle name="Total 3 3 2 3 7 2 2" xfId="50339"/>
    <cellStyle name="Total 3 3 2 3 7 3" xfId="40843"/>
    <cellStyle name="Total 3 3 2 3 8" xfId="19550"/>
    <cellStyle name="Total 3 3 2 3 8 2" xfId="41600"/>
    <cellStyle name="Total 3 3 2 3 9" xfId="32025"/>
    <cellStyle name="Total 3 3 2 4" xfId="12931"/>
    <cellStyle name="Total 3 3 2 4 2" xfId="24728"/>
    <cellStyle name="Total 3 3 2 4 2 2" xfId="44555"/>
    <cellStyle name="Total 3 3 2 4 3" xfId="34982"/>
    <cellStyle name="Total 3 3 2 5" xfId="279"/>
    <cellStyle name="Total 3 3 2 5 2" xfId="19576"/>
    <cellStyle name="Total 3 3 2 5 2 2" xfId="41614"/>
    <cellStyle name="Total 3 3 2 5 3" xfId="30542"/>
    <cellStyle name="Total 3 3 2 6" xfId="12104"/>
    <cellStyle name="Total 3 3 2 6 2" xfId="23930"/>
    <cellStyle name="Total 3 3 2 6 2 2" xfId="43758"/>
    <cellStyle name="Total 3 3 2 6 3" xfId="34156"/>
    <cellStyle name="Total 3 3 2 7" xfId="11031"/>
    <cellStyle name="Total 3 3 2 7 2" xfId="22900"/>
    <cellStyle name="Total 3 3 2 7 2 2" xfId="42730"/>
    <cellStyle name="Total 3 3 2 7 3" xfId="33085"/>
    <cellStyle name="Total 3 3 2 8" xfId="11709"/>
    <cellStyle name="Total 3 3 2 8 2" xfId="23562"/>
    <cellStyle name="Total 3 3 2 8 2 2" xfId="43391"/>
    <cellStyle name="Total 3 3 2 8 3" xfId="33762"/>
    <cellStyle name="Total 3 3 2 9" xfId="11348"/>
    <cellStyle name="Total 3 3 2 9 2" xfId="23215"/>
    <cellStyle name="Total 3 3 2 9 2 2" xfId="43044"/>
    <cellStyle name="Total 3 3 2 9 3" xfId="33401"/>
    <cellStyle name="Total 3 3 3" xfId="8720"/>
    <cellStyle name="Total 3 3 3 2" xfId="13462"/>
    <cellStyle name="Total 3 3 3 2 2" xfId="25247"/>
    <cellStyle name="Total 3 3 3 2 2 2" xfId="45073"/>
    <cellStyle name="Total 3 3 3 2 3" xfId="35512"/>
    <cellStyle name="Total 3 3 3 3" xfId="14482"/>
    <cellStyle name="Total 3 3 3 3 2" xfId="26254"/>
    <cellStyle name="Total 3 3 3 3 2 2" xfId="46080"/>
    <cellStyle name="Total 3 3 3 3 3" xfId="36532"/>
    <cellStyle name="Total 3 3 3 4" xfId="15442"/>
    <cellStyle name="Total 3 3 3 4 2" xfId="27210"/>
    <cellStyle name="Total 3 3 3 4 2 2" xfId="47036"/>
    <cellStyle name="Total 3 3 3 4 3" xfId="37492"/>
    <cellStyle name="Total 3 3 3 5" xfId="16391"/>
    <cellStyle name="Total 3 3 3 5 2" xfId="28137"/>
    <cellStyle name="Total 3 3 3 5 2 2" xfId="47963"/>
    <cellStyle name="Total 3 3 3 5 3" xfId="38441"/>
    <cellStyle name="Total 3 3 3 6" xfId="17264"/>
    <cellStyle name="Total 3 3 3 6 2" xfId="29010"/>
    <cellStyle name="Total 3 3 3 6 2 2" xfId="48836"/>
    <cellStyle name="Total 3 3 3 6 3" xfId="39314"/>
    <cellStyle name="Total 3 3 3 7" xfId="18129"/>
    <cellStyle name="Total 3 3 3 7 2" xfId="29849"/>
    <cellStyle name="Total 3 3 3 7 2 2" xfId="49675"/>
    <cellStyle name="Total 3 3 3 7 3" xfId="40179"/>
    <cellStyle name="Total 3 3 3 8" xfId="18905"/>
    <cellStyle name="Total 3 3 3 8 2" xfId="40955"/>
    <cellStyle name="Total 3 3 3 9" xfId="31361"/>
    <cellStyle name="Total 3 3 4" xfId="9731"/>
    <cellStyle name="Total 3 3 4 2" xfId="14136"/>
    <cellStyle name="Total 3 3 4 2 2" xfId="25908"/>
    <cellStyle name="Total 3 3 4 2 2 2" xfId="45734"/>
    <cellStyle name="Total 3 3 4 2 3" xfId="36186"/>
    <cellStyle name="Total 3 3 4 3" xfId="15096"/>
    <cellStyle name="Total 3 3 4 3 2" xfId="26866"/>
    <cellStyle name="Total 3 3 4 3 2 2" xfId="46692"/>
    <cellStyle name="Total 3 3 4 3 3" xfId="37146"/>
    <cellStyle name="Total 3 3 4 4" xfId="16048"/>
    <cellStyle name="Total 3 3 4 4 2" xfId="27794"/>
    <cellStyle name="Total 3 3 4 4 2 2" xfId="47620"/>
    <cellStyle name="Total 3 3 4 4 3" xfId="38098"/>
    <cellStyle name="Total 3 3 4 5" xfId="16922"/>
    <cellStyle name="Total 3 3 4 5 2" xfId="28668"/>
    <cellStyle name="Total 3 3 4 5 2 2" xfId="48494"/>
    <cellStyle name="Total 3 3 4 5 3" xfId="38972"/>
    <cellStyle name="Total 3 3 4 6" xfId="17787"/>
    <cellStyle name="Total 3 3 4 6 2" xfId="29507"/>
    <cellStyle name="Total 3 3 4 6 2 2" xfId="49333"/>
    <cellStyle name="Total 3 3 4 6 3" xfId="39837"/>
    <cellStyle name="Total 3 3 4 7" xfId="18563"/>
    <cellStyle name="Total 3 3 4 7 2" xfId="30283"/>
    <cellStyle name="Total 3 3 4 7 2 2" xfId="50109"/>
    <cellStyle name="Total 3 3 4 7 3" xfId="40613"/>
    <cellStyle name="Total 3 3 4 8" xfId="19320"/>
    <cellStyle name="Total 3 3 4 8 2" xfId="41370"/>
    <cellStyle name="Total 3 3 4 9" xfId="31795"/>
    <cellStyle name="Total 3 3 5" xfId="12433"/>
    <cellStyle name="Total 3 3 5 2" xfId="24249"/>
    <cellStyle name="Total 3 3 5 2 2" xfId="44076"/>
    <cellStyle name="Total 3 3 5 3" xfId="34484"/>
    <cellStyle name="Total 3 3 6" xfId="10750"/>
    <cellStyle name="Total 3 3 6 2" xfId="22621"/>
    <cellStyle name="Total 3 3 6 2 2" xfId="42452"/>
    <cellStyle name="Total 3 3 6 3" xfId="32805"/>
    <cellStyle name="Total 3 3 7" xfId="13785"/>
    <cellStyle name="Total 3 3 7 2" xfId="25560"/>
    <cellStyle name="Total 3 3 7 2 2" xfId="45386"/>
    <cellStyle name="Total 3 3 7 3" xfId="35835"/>
    <cellStyle name="Total 3 3 8" xfId="14763"/>
    <cellStyle name="Total 3 3 8 2" xfId="26533"/>
    <cellStyle name="Total 3 3 8 2 2" xfId="46359"/>
    <cellStyle name="Total 3 3 8 3" xfId="36813"/>
    <cellStyle name="Total 3 3 9" xfId="15716"/>
    <cellStyle name="Total 3 3 9 2" xfId="27470"/>
    <cellStyle name="Total 3 3 9 2 2" xfId="47296"/>
    <cellStyle name="Total 3 3 9 3" xfId="37766"/>
    <cellStyle name="Total 3 4" xfId="7342"/>
    <cellStyle name="Total 3 4 10" xfId="17504"/>
    <cellStyle name="Total 3 4 10 2" xfId="29246"/>
    <cellStyle name="Total 3 4 10 2 2" xfId="49072"/>
    <cellStyle name="Total 3 4 10 3" xfId="39554"/>
    <cellStyle name="Total 3 4 11" xfId="30955"/>
    <cellStyle name="Total 3 4 2" xfId="8985"/>
    <cellStyle name="Total 3 4 2 2" xfId="13645"/>
    <cellStyle name="Total 3 4 2 2 2" xfId="25427"/>
    <cellStyle name="Total 3 4 2 2 2 2" xfId="45253"/>
    <cellStyle name="Total 3 4 2 2 3" xfId="35695"/>
    <cellStyle name="Total 3 4 2 3" xfId="14651"/>
    <cellStyle name="Total 3 4 2 3 2" xfId="26422"/>
    <cellStyle name="Total 3 4 2 3 2 2" xfId="46248"/>
    <cellStyle name="Total 3 4 2 3 3" xfId="36701"/>
    <cellStyle name="Total 3 4 2 4" xfId="15609"/>
    <cellStyle name="Total 3 4 2 4 2" xfId="27369"/>
    <cellStyle name="Total 3 4 2 4 2 2" xfId="47195"/>
    <cellStyle name="Total 3 4 2 4 3" xfId="37659"/>
    <cellStyle name="Total 3 4 2 5" xfId="16535"/>
    <cellStyle name="Total 3 4 2 5 2" xfId="28281"/>
    <cellStyle name="Total 3 4 2 5 2 2" xfId="48107"/>
    <cellStyle name="Total 3 4 2 5 3" xfId="38585"/>
    <cellStyle name="Total 3 4 2 6" xfId="17406"/>
    <cellStyle name="Total 3 4 2 6 2" xfId="29149"/>
    <cellStyle name="Total 3 4 2 6 2 2" xfId="48975"/>
    <cellStyle name="Total 3 4 2 6 3" xfId="39456"/>
    <cellStyle name="Total 3 4 2 7" xfId="18253"/>
    <cellStyle name="Total 3 4 2 7 2" xfId="29973"/>
    <cellStyle name="Total 3 4 2 7 2 2" xfId="49799"/>
    <cellStyle name="Total 3 4 2 7 3" xfId="40303"/>
    <cellStyle name="Total 3 4 2 8" xfId="19020"/>
    <cellStyle name="Total 3 4 2 8 2" xfId="41070"/>
    <cellStyle name="Total 3 4 2 9" xfId="31489"/>
    <cellStyle name="Total 3 4 3" xfId="9846"/>
    <cellStyle name="Total 3 4 3 2" xfId="14251"/>
    <cellStyle name="Total 3 4 3 2 2" xfId="26023"/>
    <cellStyle name="Total 3 4 3 2 2 2" xfId="45849"/>
    <cellStyle name="Total 3 4 3 2 3" xfId="36301"/>
    <cellStyle name="Total 3 4 3 3" xfId="15211"/>
    <cellStyle name="Total 3 4 3 3 2" xfId="26981"/>
    <cellStyle name="Total 3 4 3 3 2 2" xfId="46807"/>
    <cellStyle name="Total 3 4 3 3 3" xfId="37261"/>
    <cellStyle name="Total 3 4 3 4" xfId="16163"/>
    <cellStyle name="Total 3 4 3 4 2" xfId="27909"/>
    <cellStyle name="Total 3 4 3 4 2 2" xfId="47735"/>
    <cellStyle name="Total 3 4 3 4 3" xfId="38213"/>
    <cellStyle name="Total 3 4 3 5" xfId="17037"/>
    <cellStyle name="Total 3 4 3 5 2" xfId="28783"/>
    <cellStyle name="Total 3 4 3 5 2 2" xfId="48609"/>
    <cellStyle name="Total 3 4 3 5 3" xfId="39087"/>
    <cellStyle name="Total 3 4 3 6" xfId="17902"/>
    <cellStyle name="Total 3 4 3 6 2" xfId="29622"/>
    <cellStyle name="Total 3 4 3 6 2 2" xfId="49448"/>
    <cellStyle name="Total 3 4 3 6 3" xfId="39952"/>
    <cellStyle name="Total 3 4 3 7" xfId="18678"/>
    <cellStyle name="Total 3 4 3 7 2" xfId="30398"/>
    <cellStyle name="Total 3 4 3 7 2 2" xfId="50224"/>
    <cellStyle name="Total 3 4 3 7 3" xfId="40728"/>
    <cellStyle name="Total 3 4 3 8" xfId="19435"/>
    <cellStyle name="Total 3 4 3 8 2" xfId="41485"/>
    <cellStyle name="Total 3 4 3 9" xfId="31910"/>
    <cellStyle name="Total 3 4 4" xfId="12616"/>
    <cellStyle name="Total 3 4 4 2" xfId="24429"/>
    <cellStyle name="Total 3 4 4 2 2" xfId="44256"/>
    <cellStyle name="Total 3 4 4 3" xfId="34667"/>
    <cellStyle name="Total 3 4 5" xfId="10581"/>
    <cellStyle name="Total 3 4 5 2" xfId="22452"/>
    <cellStyle name="Total 3 4 5 2 2" xfId="42283"/>
    <cellStyle name="Total 3 4 5 3" xfId="32636"/>
    <cellStyle name="Total 3 4 6" xfId="13812"/>
    <cellStyle name="Total 3 4 6 2" xfId="25587"/>
    <cellStyle name="Total 3 4 6 2 2" xfId="45413"/>
    <cellStyle name="Total 3 4 6 3" xfId="35862"/>
    <cellStyle name="Total 3 4 7" xfId="14788"/>
    <cellStyle name="Total 3 4 7 2" xfId="26558"/>
    <cellStyle name="Total 3 4 7 2 2" xfId="46384"/>
    <cellStyle name="Total 3 4 7 3" xfId="36838"/>
    <cellStyle name="Total 3 4 8" xfId="15740"/>
    <cellStyle name="Total 3 4 8 2" xfId="27494"/>
    <cellStyle name="Total 3 4 8 2 2" xfId="47320"/>
    <cellStyle name="Total 3 4 8 3" xfId="37790"/>
    <cellStyle name="Total 3 4 9" xfId="16635"/>
    <cellStyle name="Total 3 4 9 2" xfId="28381"/>
    <cellStyle name="Total 3 4 9 2 2" xfId="48207"/>
    <cellStyle name="Total 3 4 9 3" xfId="38685"/>
    <cellStyle name="Total 3 5" xfId="8186"/>
    <cellStyle name="Total 3 5 2" xfId="13156"/>
    <cellStyle name="Total 3 5 2 2" xfId="24949"/>
    <cellStyle name="Total 3 5 2 2 2" xfId="44775"/>
    <cellStyle name="Total 3 5 2 3" xfId="35206"/>
    <cellStyle name="Total 3 5 3" xfId="10154"/>
    <cellStyle name="Total 3 5 3 2" xfId="22028"/>
    <cellStyle name="Total 3 5 3 2 2" xfId="41860"/>
    <cellStyle name="Total 3 5 3 3" xfId="32210"/>
    <cellStyle name="Total 3 5 4" xfId="11970"/>
    <cellStyle name="Total 3 5 4 2" xfId="23797"/>
    <cellStyle name="Total 3 5 4 2 2" xfId="43625"/>
    <cellStyle name="Total 3 5 4 3" xfId="34022"/>
    <cellStyle name="Total 3 5 5" xfId="11153"/>
    <cellStyle name="Total 3 5 5 2" xfId="23021"/>
    <cellStyle name="Total 3 5 5 2 2" xfId="42851"/>
    <cellStyle name="Total 3 5 5 3" xfId="33207"/>
    <cellStyle name="Total 3 5 6" xfId="13757"/>
    <cellStyle name="Total 3 5 6 2" xfId="25532"/>
    <cellStyle name="Total 3 5 6 2 2" xfId="45358"/>
    <cellStyle name="Total 3 5 6 3" xfId="35807"/>
    <cellStyle name="Total 3 5 7" xfId="14739"/>
    <cellStyle name="Total 3 5 7 2" xfId="26509"/>
    <cellStyle name="Total 3 5 7 2 2" xfId="46335"/>
    <cellStyle name="Total 3 5 7 3" xfId="36789"/>
    <cellStyle name="Total 3 5 8" xfId="15692"/>
    <cellStyle name="Total 3 5 8 2" xfId="37742"/>
    <cellStyle name="Total 3 5 9" xfId="31242"/>
    <cellStyle name="Total 3 6" xfId="9618"/>
    <cellStyle name="Total 3 6 2" xfId="14023"/>
    <cellStyle name="Total 3 6 2 2" xfId="25795"/>
    <cellStyle name="Total 3 6 2 2 2" xfId="45621"/>
    <cellStyle name="Total 3 6 2 3" xfId="36073"/>
    <cellStyle name="Total 3 6 3" xfId="14983"/>
    <cellStyle name="Total 3 6 3 2" xfId="26753"/>
    <cellStyle name="Total 3 6 3 2 2" xfId="46579"/>
    <cellStyle name="Total 3 6 3 3" xfId="37033"/>
    <cellStyle name="Total 3 6 4" xfId="15935"/>
    <cellStyle name="Total 3 6 4 2" xfId="27681"/>
    <cellStyle name="Total 3 6 4 2 2" xfId="47507"/>
    <cellStyle name="Total 3 6 4 3" xfId="37985"/>
    <cellStyle name="Total 3 6 5" xfId="16809"/>
    <cellStyle name="Total 3 6 5 2" xfId="28555"/>
    <cellStyle name="Total 3 6 5 2 2" xfId="48381"/>
    <cellStyle name="Total 3 6 5 3" xfId="38859"/>
    <cellStyle name="Total 3 6 6" xfId="17674"/>
    <cellStyle name="Total 3 6 6 2" xfId="29394"/>
    <cellStyle name="Total 3 6 6 2 2" xfId="49220"/>
    <cellStyle name="Total 3 6 6 3" xfId="39724"/>
    <cellStyle name="Total 3 6 7" xfId="18450"/>
    <cellStyle name="Total 3 6 7 2" xfId="30170"/>
    <cellStyle name="Total 3 6 7 2 2" xfId="49996"/>
    <cellStyle name="Total 3 6 7 3" xfId="40500"/>
    <cellStyle name="Total 3 6 8" xfId="19207"/>
    <cellStyle name="Total 3 6 8 2" xfId="41257"/>
    <cellStyle name="Total 3 6 9" xfId="31682"/>
    <cellStyle name="Total 3 7" xfId="12083"/>
    <cellStyle name="Total 3 7 2" xfId="23909"/>
    <cellStyle name="Total 3 7 2 2" xfId="43737"/>
    <cellStyle name="Total 3 7 3" xfId="34135"/>
    <cellStyle name="Total 3 8" xfId="11052"/>
    <cellStyle name="Total 3 8 2" xfId="22920"/>
    <cellStyle name="Total 3 8 2 2" xfId="42750"/>
    <cellStyle name="Total 3 8 3" xfId="33106"/>
    <cellStyle name="Total 3 9" xfId="11694"/>
    <cellStyle name="Total 3 9 2" xfId="23547"/>
    <cellStyle name="Total 3 9 2 2" xfId="43376"/>
    <cellStyle name="Total 3 9 3" xfId="33747"/>
    <cellStyle name="Total 4" xfId="6450"/>
    <cellStyle name="Total 4 10" xfId="10483"/>
    <cellStyle name="Total 4 10 2" xfId="22357"/>
    <cellStyle name="Total 4 10 2 2" xfId="42188"/>
    <cellStyle name="Total 4 10 3" xfId="32538"/>
    <cellStyle name="Total 4 11" xfId="12807"/>
    <cellStyle name="Total 4 11 2" xfId="24611"/>
    <cellStyle name="Total 4 11 2 2" xfId="44438"/>
    <cellStyle name="Total 4 11 3" xfId="34858"/>
    <cellStyle name="Total 4 12" xfId="10425"/>
    <cellStyle name="Total 4 12 2" xfId="22299"/>
    <cellStyle name="Total 4 12 2 2" xfId="42130"/>
    <cellStyle name="Total 4 12 3" xfId="32480"/>
    <cellStyle name="Total 4 13" xfId="13317"/>
    <cellStyle name="Total 4 13 2" xfId="25104"/>
    <cellStyle name="Total 4 13 2 2" xfId="44930"/>
    <cellStyle name="Total 4 13 3" xfId="35367"/>
    <cellStyle name="Total 4 14" xfId="30707"/>
    <cellStyle name="Total 4 2" xfId="6451"/>
    <cellStyle name="Total 4 2 10" xfId="15695"/>
    <cellStyle name="Total 4 2 10 2" xfId="27450"/>
    <cellStyle name="Total 4 2 10 2 2" xfId="47276"/>
    <cellStyle name="Total 4 2 10 3" xfId="37745"/>
    <cellStyle name="Total 4 2 11" xfId="16598"/>
    <cellStyle name="Total 4 2 11 2" xfId="28344"/>
    <cellStyle name="Total 4 2 11 2 2" xfId="48170"/>
    <cellStyle name="Total 4 2 11 3" xfId="38648"/>
    <cellStyle name="Total 4 2 12" xfId="17469"/>
    <cellStyle name="Total 4 2 12 2" xfId="29211"/>
    <cellStyle name="Total 4 2 12 2 2" xfId="49037"/>
    <cellStyle name="Total 4 2 12 3" xfId="39519"/>
    <cellStyle name="Total 4 2 13" xfId="30708"/>
    <cellStyle name="Total 4 2 2" xfId="7078"/>
    <cellStyle name="Total 4 2 2 10" xfId="11193"/>
    <cellStyle name="Total 4 2 2 10 2" xfId="23061"/>
    <cellStyle name="Total 4 2 2 10 2 2" xfId="42891"/>
    <cellStyle name="Total 4 2 2 10 3" xfId="33247"/>
    <cellStyle name="Total 4 2 2 11" xfId="13750"/>
    <cellStyle name="Total 4 2 2 11 2" xfId="25526"/>
    <cellStyle name="Total 4 2 2 11 2 2" xfId="45352"/>
    <cellStyle name="Total 4 2 2 11 3" xfId="35800"/>
    <cellStyle name="Total 4 2 2 12" xfId="30830"/>
    <cellStyle name="Total 4 2 2 2" xfId="7881"/>
    <cellStyle name="Total 4 2 2 2 10" xfId="13244"/>
    <cellStyle name="Total 4 2 2 2 10 2" xfId="25035"/>
    <cellStyle name="Total 4 2 2 2 10 2 2" xfId="44861"/>
    <cellStyle name="Total 4 2 2 2 10 3" xfId="35294"/>
    <cellStyle name="Total 4 2 2 2 11" xfId="31077"/>
    <cellStyle name="Total 4 2 2 2 2" xfId="9524"/>
    <cellStyle name="Total 4 2 2 2 2 2" xfId="13946"/>
    <cellStyle name="Total 4 2 2 2 2 2 2" xfId="25719"/>
    <cellStyle name="Total 4 2 2 2 2 2 2 2" xfId="45545"/>
    <cellStyle name="Total 4 2 2 2 2 2 3" xfId="35996"/>
    <cellStyle name="Total 4 2 2 2 2 3" xfId="14908"/>
    <cellStyle name="Total 4 2 2 2 2 3 2" xfId="26678"/>
    <cellStyle name="Total 4 2 2 2 2 3 2 2" xfId="46504"/>
    <cellStyle name="Total 4 2 2 2 2 3 3" xfId="36958"/>
    <cellStyle name="Total 4 2 2 2 2 4" xfId="15860"/>
    <cellStyle name="Total 4 2 2 2 2 4 2" xfId="27606"/>
    <cellStyle name="Total 4 2 2 2 2 4 2 2" xfId="47432"/>
    <cellStyle name="Total 4 2 2 2 2 4 3" xfId="37910"/>
    <cellStyle name="Total 4 2 2 2 2 5" xfId="16738"/>
    <cellStyle name="Total 4 2 2 2 2 5 2" xfId="28484"/>
    <cellStyle name="Total 4 2 2 2 2 5 2 2" xfId="48310"/>
    <cellStyle name="Total 4 2 2 2 2 5 3" xfId="38788"/>
    <cellStyle name="Total 4 2 2 2 2 6" xfId="17603"/>
    <cellStyle name="Total 4 2 2 2 2 6 2" xfId="29323"/>
    <cellStyle name="Total 4 2 2 2 2 6 2 2" xfId="49149"/>
    <cellStyle name="Total 4 2 2 2 2 6 3" xfId="39653"/>
    <cellStyle name="Total 4 2 2 2 2 7" xfId="18379"/>
    <cellStyle name="Total 4 2 2 2 2 7 2" xfId="30099"/>
    <cellStyle name="Total 4 2 2 2 2 7 2 2" xfId="49925"/>
    <cellStyle name="Total 4 2 2 2 2 7 3" xfId="40429"/>
    <cellStyle name="Total 4 2 2 2 2 8" xfId="19136"/>
    <cellStyle name="Total 4 2 2 2 2 8 2" xfId="41186"/>
    <cellStyle name="Total 4 2 2 2 2 9" xfId="31611"/>
    <cellStyle name="Total 4 2 2 2 3" xfId="9962"/>
    <cellStyle name="Total 4 2 2 2 3 2" xfId="14367"/>
    <cellStyle name="Total 4 2 2 2 3 2 2" xfId="26139"/>
    <cellStyle name="Total 4 2 2 2 3 2 2 2" xfId="45965"/>
    <cellStyle name="Total 4 2 2 2 3 2 3" xfId="36417"/>
    <cellStyle name="Total 4 2 2 2 3 3" xfId="15327"/>
    <cellStyle name="Total 4 2 2 2 3 3 2" xfId="27097"/>
    <cellStyle name="Total 4 2 2 2 3 3 2 2" xfId="46923"/>
    <cellStyle name="Total 4 2 2 2 3 3 3" xfId="37377"/>
    <cellStyle name="Total 4 2 2 2 3 4" xfId="16279"/>
    <cellStyle name="Total 4 2 2 2 3 4 2" xfId="28025"/>
    <cellStyle name="Total 4 2 2 2 3 4 2 2" xfId="47851"/>
    <cellStyle name="Total 4 2 2 2 3 4 3" xfId="38329"/>
    <cellStyle name="Total 4 2 2 2 3 5" xfId="17153"/>
    <cellStyle name="Total 4 2 2 2 3 5 2" xfId="28899"/>
    <cellStyle name="Total 4 2 2 2 3 5 2 2" xfId="48725"/>
    <cellStyle name="Total 4 2 2 2 3 5 3" xfId="39203"/>
    <cellStyle name="Total 4 2 2 2 3 6" xfId="18018"/>
    <cellStyle name="Total 4 2 2 2 3 6 2" xfId="29738"/>
    <cellStyle name="Total 4 2 2 2 3 6 2 2" xfId="49564"/>
    <cellStyle name="Total 4 2 2 2 3 6 3" xfId="40068"/>
    <cellStyle name="Total 4 2 2 2 3 7" xfId="18794"/>
    <cellStyle name="Total 4 2 2 2 3 7 2" xfId="30514"/>
    <cellStyle name="Total 4 2 2 2 3 7 2 2" xfId="50340"/>
    <cellStyle name="Total 4 2 2 2 3 7 3" xfId="40844"/>
    <cellStyle name="Total 4 2 2 2 3 8" xfId="19551"/>
    <cellStyle name="Total 4 2 2 2 3 8 2" xfId="41601"/>
    <cellStyle name="Total 4 2 2 2 3 9" xfId="32026"/>
    <cellStyle name="Total 4 2 2 2 4" xfId="12932"/>
    <cellStyle name="Total 4 2 2 2 4 2" xfId="24729"/>
    <cellStyle name="Total 4 2 2 2 4 2 2" xfId="44556"/>
    <cellStyle name="Total 4 2 2 2 4 3" xfId="34983"/>
    <cellStyle name="Total 4 2 2 2 5" xfId="10372"/>
    <cellStyle name="Total 4 2 2 2 5 2" xfId="22246"/>
    <cellStyle name="Total 4 2 2 2 5 2 2" xfId="42077"/>
    <cellStyle name="Total 4 2 2 2 5 3" xfId="32427"/>
    <cellStyle name="Total 4 2 2 2 6" xfId="12184"/>
    <cellStyle name="Total 4 2 2 2 6 2" xfId="24008"/>
    <cellStyle name="Total 4 2 2 2 6 2 2" xfId="43835"/>
    <cellStyle name="Total 4 2 2 2 6 3" xfId="34235"/>
    <cellStyle name="Total 4 2 2 2 7" xfId="10968"/>
    <cellStyle name="Total 4 2 2 2 7 2" xfId="22838"/>
    <cellStyle name="Total 4 2 2 2 7 2 2" xfId="42669"/>
    <cellStyle name="Total 4 2 2 2 7 3" xfId="33023"/>
    <cellStyle name="Total 4 2 2 2 8" xfId="11769"/>
    <cellStyle name="Total 4 2 2 2 8 2" xfId="23616"/>
    <cellStyle name="Total 4 2 2 2 8 2 2" xfId="43444"/>
    <cellStyle name="Total 4 2 2 2 8 3" xfId="33821"/>
    <cellStyle name="Total 4 2 2 2 9" xfId="11308"/>
    <cellStyle name="Total 4 2 2 2 9 2" xfId="23176"/>
    <cellStyle name="Total 4 2 2 2 9 2 2" xfId="43006"/>
    <cellStyle name="Total 4 2 2 2 9 3" xfId="33362"/>
    <cellStyle name="Total 4 2 2 3" xfId="8723"/>
    <cellStyle name="Total 4 2 2 3 2" xfId="13465"/>
    <cellStyle name="Total 4 2 2 3 2 2" xfId="25250"/>
    <cellStyle name="Total 4 2 2 3 2 2 2" xfId="45076"/>
    <cellStyle name="Total 4 2 2 3 2 3" xfId="35515"/>
    <cellStyle name="Total 4 2 2 3 3" xfId="14485"/>
    <cellStyle name="Total 4 2 2 3 3 2" xfId="26257"/>
    <cellStyle name="Total 4 2 2 3 3 2 2" xfId="46083"/>
    <cellStyle name="Total 4 2 2 3 3 3" xfId="36535"/>
    <cellStyle name="Total 4 2 2 3 4" xfId="15445"/>
    <cellStyle name="Total 4 2 2 3 4 2" xfId="27213"/>
    <cellStyle name="Total 4 2 2 3 4 2 2" xfId="47039"/>
    <cellStyle name="Total 4 2 2 3 4 3" xfId="37495"/>
    <cellStyle name="Total 4 2 2 3 5" xfId="16394"/>
    <cellStyle name="Total 4 2 2 3 5 2" xfId="28140"/>
    <cellStyle name="Total 4 2 2 3 5 2 2" xfId="47966"/>
    <cellStyle name="Total 4 2 2 3 5 3" xfId="38444"/>
    <cellStyle name="Total 4 2 2 3 6" xfId="17267"/>
    <cellStyle name="Total 4 2 2 3 6 2" xfId="29013"/>
    <cellStyle name="Total 4 2 2 3 6 2 2" xfId="48839"/>
    <cellStyle name="Total 4 2 2 3 6 3" xfId="39317"/>
    <cellStyle name="Total 4 2 2 3 7" xfId="18132"/>
    <cellStyle name="Total 4 2 2 3 7 2" xfId="29852"/>
    <cellStyle name="Total 4 2 2 3 7 2 2" xfId="49678"/>
    <cellStyle name="Total 4 2 2 3 7 3" xfId="40182"/>
    <cellStyle name="Total 4 2 2 3 8" xfId="18908"/>
    <cellStyle name="Total 4 2 2 3 8 2" xfId="40958"/>
    <cellStyle name="Total 4 2 2 3 9" xfId="31364"/>
    <cellStyle name="Total 4 2 2 4" xfId="9734"/>
    <cellStyle name="Total 4 2 2 4 2" xfId="14139"/>
    <cellStyle name="Total 4 2 2 4 2 2" xfId="25911"/>
    <cellStyle name="Total 4 2 2 4 2 2 2" xfId="45737"/>
    <cellStyle name="Total 4 2 2 4 2 3" xfId="36189"/>
    <cellStyle name="Total 4 2 2 4 3" xfId="15099"/>
    <cellStyle name="Total 4 2 2 4 3 2" xfId="26869"/>
    <cellStyle name="Total 4 2 2 4 3 2 2" xfId="46695"/>
    <cellStyle name="Total 4 2 2 4 3 3" xfId="37149"/>
    <cellStyle name="Total 4 2 2 4 4" xfId="16051"/>
    <cellStyle name="Total 4 2 2 4 4 2" xfId="27797"/>
    <cellStyle name="Total 4 2 2 4 4 2 2" xfId="47623"/>
    <cellStyle name="Total 4 2 2 4 4 3" xfId="38101"/>
    <cellStyle name="Total 4 2 2 4 5" xfId="16925"/>
    <cellStyle name="Total 4 2 2 4 5 2" xfId="28671"/>
    <cellStyle name="Total 4 2 2 4 5 2 2" xfId="48497"/>
    <cellStyle name="Total 4 2 2 4 5 3" xfId="38975"/>
    <cellStyle name="Total 4 2 2 4 6" xfId="17790"/>
    <cellStyle name="Total 4 2 2 4 6 2" xfId="29510"/>
    <cellStyle name="Total 4 2 2 4 6 2 2" xfId="49336"/>
    <cellStyle name="Total 4 2 2 4 6 3" xfId="39840"/>
    <cellStyle name="Total 4 2 2 4 7" xfId="18566"/>
    <cellStyle name="Total 4 2 2 4 7 2" xfId="30286"/>
    <cellStyle name="Total 4 2 2 4 7 2 2" xfId="50112"/>
    <cellStyle name="Total 4 2 2 4 7 3" xfId="40616"/>
    <cellStyle name="Total 4 2 2 4 8" xfId="19323"/>
    <cellStyle name="Total 4 2 2 4 8 2" xfId="41373"/>
    <cellStyle name="Total 4 2 2 4 9" xfId="31798"/>
    <cellStyle name="Total 4 2 2 5" xfId="12436"/>
    <cellStyle name="Total 4 2 2 5 2" xfId="24252"/>
    <cellStyle name="Total 4 2 2 5 2 2" xfId="44079"/>
    <cellStyle name="Total 4 2 2 5 3" xfId="34487"/>
    <cellStyle name="Total 4 2 2 6" xfId="10747"/>
    <cellStyle name="Total 4 2 2 6 2" xfId="22618"/>
    <cellStyle name="Total 4 2 2 6 2 2" xfId="42449"/>
    <cellStyle name="Total 4 2 2 6 3" xfId="32802"/>
    <cellStyle name="Total 4 2 2 7" xfId="12764"/>
    <cellStyle name="Total 4 2 2 7 2" xfId="24572"/>
    <cellStyle name="Total 4 2 2 7 2 2" xfId="44399"/>
    <cellStyle name="Total 4 2 2 7 3" xfId="34815"/>
    <cellStyle name="Total 4 2 2 8" xfId="10458"/>
    <cellStyle name="Total 4 2 2 8 2" xfId="22332"/>
    <cellStyle name="Total 4 2 2 8 2 2" xfId="42163"/>
    <cellStyle name="Total 4 2 2 8 3" xfId="32513"/>
    <cellStyle name="Total 4 2 2 9" xfId="11922"/>
    <cellStyle name="Total 4 2 2 9 2" xfId="23754"/>
    <cellStyle name="Total 4 2 2 9 2 2" xfId="43582"/>
    <cellStyle name="Total 4 2 2 9 3" xfId="33974"/>
    <cellStyle name="Total 4 2 3" xfId="7345"/>
    <cellStyle name="Total 4 2 3 10" xfId="11742"/>
    <cellStyle name="Total 4 2 3 10 2" xfId="23591"/>
    <cellStyle name="Total 4 2 3 10 2 2" xfId="43419"/>
    <cellStyle name="Total 4 2 3 10 3" xfId="33794"/>
    <cellStyle name="Total 4 2 3 11" xfId="30958"/>
    <cellStyle name="Total 4 2 3 2" xfId="8988"/>
    <cellStyle name="Total 4 2 3 2 2" xfId="13648"/>
    <cellStyle name="Total 4 2 3 2 2 2" xfId="25430"/>
    <cellStyle name="Total 4 2 3 2 2 2 2" xfId="45256"/>
    <cellStyle name="Total 4 2 3 2 2 3" xfId="35698"/>
    <cellStyle name="Total 4 2 3 2 3" xfId="14654"/>
    <cellStyle name="Total 4 2 3 2 3 2" xfId="26425"/>
    <cellStyle name="Total 4 2 3 2 3 2 2" xfId="46251"/>
    <cellStyle name="Total 4 2 3 2 3 3" xfId="36704"/>
    <cellStyle name="Total 4 2 3 2 4" xfId="15612"/>
    <cellStyle name="Total 4 2 3 2 4 2" xfId="27372"/>
    <cellStyle name="Total 4 2 3 2 4 2 2" xfId="47198"/>
    <cellStyle name="Total 4 2 3 2 4 3" xfId="37662"/>
    <cellStyle name="Total 4 2 3 2 5" xfId="16538"/>
    <cellStyle name="Total 4 2 3 2 5 2" xfId="28284"/>
    <cellStyle name="Total 4 2 3 2 5 2 2" xfId="48110"/>
    <cellStyle name="Total 4 2 3 2 5 3" xfId="38588"/>
    <cellStyle name="Total 4 2 3 2 6" xfId="17409"/>
    <cellStyle name="Total 4 2 3 2 6 2" xfId="29152"/>
    <cellStyle name="Total 4 2 3 2 6 2 2" xfId="48978"/>
    <cellStyle name="Total 4 2 3 2 6 3" xfId="39459"/>
    <cellStyle name="Total 4 2 3 2 7" xfId="18256"/>
    <cellStyle name="Total 4 2 3 2 7 2" xfId="29976"/>
    <cellStyle name="Total 4 2 3 2 7 2 2" xfId="49802"/>
    <cellStyle name="Total 4 2 3 2 7 3" xfId="40306"/>
    <cellStyle name="Total 4 2 3 2 8" xfId="19023"/>
    <cellStyle name="Total 4 2 3 2 8 2" xfId="41073"/>
    <cellStyle name="Total 4 2 3 2 9" xfId="31492"/>
    <cellStyle name="Total 4 2 3 3" xfId="9849"/>
    <cellStyle name="Total 4 2 3 3 2" xfId="14254"/>
    <cellStyle name="Total 4 2 3 3 2 2" xfId="26026"/>
    <cellStyle name="Total 4 2 3 3 2 2 2" xfId="45852"/>
    <cellStyle name="Total 4 2 3 3 2 3" xfId="36304"/>
    <cellStyle name="Total 4 2 3 3 3" xfId="15214"/>
    <cellStyle name="Total 4 2 3 3 3 2" xfId="26984"/>
    <cellStyle name="Total 4 2 3 3 3 2 2" xfId="46810"/>
    <cellStyle name="Total 4 2 3 3 3 3" xfId="37264"/>
    <cellStyle name="Total 4 2 3 3 4" xfId="16166"/>
    <cellStyle name="Total 4 2 3 3 4 2" xfId="27912"/>
    <cellStyle name="Total 4 2 3 3 4 2 2" xfId="47738"/>
    <cellStyle name="Total 4 2 3 3 4 3" xfId="38216"/>
    <cellStyle name="Total 4 2 3 3 5" xfId="17040"/>
    <cellStyle name="Total 4 2 3 3 5 2" xfId="28786"/>
    <cellStyle name="Total 4 2 3 3 5 2 2" xfId="48612"/>
    <cellStyle name="Total 4 2 3 3 5 3" xfId="39090"/>
    <cellStyle name="Total 4 2 3 3 6" xfId="17905"/>
    <cellStyle name="Total 4 2 3 3 6 2" xfId="29625"/>
    <cellStyle name="Total 4 2 3 3 6 2 2" xfId="49451"/>
    <cellStyle name="Total 4 2 3 3 6 3" xfId="39955"/>
    <cellStyle name="Total 4 2 3 3 7" xfId="18681"/>
    <cellStyle name="Total 4 2 3 3 7 2" xfId="30401"/>
    <cellStyle name="Total 4 2 3 3 7 2 2" xfId="50227"/>
    <cellStyle name="Total 4 2 3 3 7 3" xfId="40731"/>
    <cellStyle name="Total 4 2 3 3 8" xfId="19438"/>
    <cellStyle name="Total 4 2 3 3 8 2" xfId="41488"/>
    <cellStyle name="Total 4 2 3 3 9" xfId="31913"/>
    <cellStyle name="Total 4 2 3 4" xfId="12619"/>
    <cellStyle name="Total 4 2 3 4 2" xfId="24432"/>
    <cellStyle name="Total 4 2 3 4 2 2" xfId="44259"/>
    <cellStyle name="Total 4 2 3 4 3" xfId="34670"/>
    <cellStyle name="Total 4 2 3 5" xfId="10578"/>
    <cellStyle name="Total 4 2 3 5 2" xfId="22449"/>
    <cellStyle name="Total 4 2 3 5 2 2" xfId="42280"/>
    <cellStyle name="Total 4 2 3 5 3" xfId="32633"/>
    <cellStyle name="Total 4 2 3 6" xfId="12794"/>
    <cellStyle name="Total 4 2 3 6 2" xfId="24599"/>
    <cellStyle name="Total 4 2 3 6 2 2" xfId="44426"/>
    <cellStyle name="Total 4 2 3 6 3" xfId="34845"/>
    <cellStyle name="Total 4 2 3 7" xfId="10434"/>
    <cellStyle name="Total 4 2 3 7 2" xfId="22308"/>
    <cellStyle name="Total 4 2 3 7 2 2" xfId="42139"/>
    <cellStyle name="Total 4 2 3 7 3" xfId="32489"/>
    <cellStyle name="Total 4 2 3 8" xfId="12149"/>
    <cellStyle name="Total 4 2 3 8 2" xfId="23974"/>
    <cellStyle name="Total 4 2 3 8 2 2" xfId="43801"/>
    <cellStyle name="Total 4 2 3 8 3" xfId="34200"/>
    <cellStyle name="Total 4 2 3 9" xfId="10998"/>
    <cellStyle name="Total 4 2 3 9 2" xfId="22867"/>
    <cellStyle name="Total 4 2 3 9 2 2" xfId="42698"/>
    <cellStyle name="Total 4 2 3 9 3" xfId="33053"/>
    <cellStyle name="Total 4 2 4" xfId="8189"/>
    <cellStyle name="Total 4 2 4 2" xfId="13159"/>
    <cellStyle name="Total 4 2 4 2 2" xfId="24952"/>
    <cellStyle name="Total 4 2 4 2 2 2" xfId="44778"/>
    <cellStyle name="Total 4 2 4 2 3" xfId="35209"/>
    <cellStyle name="Total 4 2 4 3" xfId="10151"/>
    <cellStyle name="Total 4 2 4 3 2" xfId="22025"/>
    <cellStyle name="Total 4 2 4 3 2 2" xfId="41857"/>
    <cellStyle name="Total 4 2 4 3 3" xfId="32207"/>
    <cellStyle name="Total 4 2 4 4" xfId="11973"/>
    <cellStyle name="Total 4 2 4 4 2" xfId="23800"/>
    <cellStyle name="Total 4 2 4 4 2 2" xfId="43628"/>
    <cellStyle name="Total 4 2 4 4 3" xfId="34025"/>
    <cellStyle name="Total 4 2 4 5" xfId="11150"/>
    <cellStyle name="Total 4 2 4 5 2" xfId="23018"/>
    <cellStyle name="Total 4 2 4 5 2 2" xfId="42848"/>
    <cellStyle name="Total 4 2 4 5 3" xfId="33204"/>
    <cellStyle name="Total 4 2 4 6" xfId="12732"/>
    <cellStyle name="Total 4 2 4 6 2" xfId="24541"/>
    <cellStyle name="Total 4 2 4 6 2 2" xfId="44368"/>
    <cellStyle name="Total 4 2 4 6 3" xfId="34783"/>
    <cellStyle name="Total 4 2 4 7" xfId="10485"/>
    <cellStyle name="Total 4 2 4 7 2" xfId="22359"/>
    <cellStyle name="Total 4 2 4 7 2 2" xfId="42190"/>
    <cellStyle name="Total 4 2 4 7 3" xfId="32540"/>
    <cellStyle name="Total 4 2 4 8" xfId="11899"/>
    <cellStyle name="Total 4 2 4 8 2" xfId="33951"/>
    <cellStyle name="Total 4 2 4 9" xfId="31245"/>
    <cellStyle name="Total 4 2 5" xfId="9621"/>
    <cellStyle name="Total 4 2 5 2" xfId="14026"/>
    <cellStyle name="Total 4 2 5 2 2" xfId="25798"/>
    <cellStyle name="Total 4 2 5 2 2 2" xfId="45624"/>
    <cellStyle name="Total 4 2 5 2 3" xfId="36076"/>
    <cellStyle name="Total 4 2 5 3" xfId="14986"/>
    <cellStyle name="Total 4 2 5 3 2" xfId="26756"/>
    <cellStyle name="Total 4 2 5 3 2 2" xfId="46582"/>
    <cellStyle name="Total 4 2 5 3 3" xfId="37036"/>
    <cellStyle name="Total 4 2 5 4" xfId="15938"/>
    <cellStyle name="Total 4 2 5 4 2" xfId="27684"/>
    <cellStyle name="Total 4 2 5 4 2 2" xfId="47510"/>
    <cellStyle name="Total 4 2 5 4 3" xfId="37988"/>
    <cellStyle name="Total 4 2 5 5" xfId="16812"/>
    <cellStyle name="Total 4 2 5 5 2" xfId="28558"/>
    <cellStyle name="Total 4 2 5 5 2 2" xfId="48384"/>
    <cellStyle name="Total 4 2 5 5 3" xfId="38862"/>
    <cellStyle name="Total 4 2 5 6" xfId="17677"/>
    <cellStyle name="Total 4 2 5 6 2" xfId="29397"/>
    <cellStyle name="Total 4 2 5 6 2 2" xfId="49223"/>
    <cellStyle name="Total 4 2 5 6 3" xfId="39727"/>
    <cellStyle name="Total 4 2 5 7" xfId="18453"/>
    <cellStyle name="Total 4 2 5 7 2" xfId="30173"/>
    <cellStyle name="Total 4 2 5 7 2 2" xfId="49999"/>
    <cellStyle name="Total 4 2 5 7 3" xfId="40503"/>
    <cellStyle name="Total 4 2 5 8" xfId="19210"/>
    <cellStyle name="Total 4 2 5 8 2" xfId="41260"/>
    <cellStyle name="Total 4 2 5 9" xfId="31685"/>
    <cellStyle name="Total 4 2 6" xfId="12086"/>
    <cellStyle name="Total 4 2 6 2" xfId="23912"/>
    <cellStyle name="Total 4 2 6 2 2" xfId="43740"/>
    <cellStyle name="Total 4 2 6 3" xfId="34138"/>
    <cellStyle name="Total 4 2 7" xfId="11049"/>
    <cellStyle name="Total 4 2 7 2" xfId="22917"/>
    <cellStyle name="Total 4 2 7 2 2" xfId="42747"/>
    <cellStyle name="Total 4 2 7 3" xfId="33103"/>
    <cellStyle name="Total 4 2 8" xfId="13761"/>
    <cellStyle name="Total 4 2 8 2" xfId="25536"/>
    <cellStyle name="Total 4 2 8 2 2" xfId="45362"/>
    <cellStyle name="Total 4 2 8 3" xfId="35811"/>
    <cellStyle name="Total 4 2 9" xfId="14742"/>
    <cellStyle name="Total 4 2 9 2" xfId="26512"/>
    <cellStyle name="Total 4 2 9 2 2" xfId="46338"/>
    <cellStyle name="Total 4 2 9 3" xfId="36792"/>
    <cellStyle name="Total 4 3" xfId="7077"/>
    <cellStyle name="Total 4 3 10" xfId="11283"/>
    <cellStyle name="Total 4 3 10 2" xfId="23151"/>
    <cellStyle name="Total 4 3 10 2 2" xfId="42981"/>
    <cellStyle name="Total 4 3 10 3" xfId="33337"/>
    <cellStyle name="Total 4 3 11" xfId="13543"/>
    <cellStyle name="Total 4 3 11 2" xfId="25325"/>
    <cellStyle name="Total 4 3 11 2 2" xfId="45151"/>
    <cellStyle name="Total 4 3 11 3" xfId="35593"/>
    <cellStyle name="Total 4 3 12" xfId="30829"/>
    <cellStyle name="Total 4 3 2" xfId="7882"/>
    <cellStyle name="Total 4 3 2 10" xfId="11384"/>
    <cellStyle name="Total 4 3 2 10 2" xfId="23248"/>
    <cellStyle name="Total 4 3 2 10 2 2" xfId="43077"/>
    <cellStyle name="Total 4 3 2 10 3" xfId="33437"/>
    <cellStyle name="Total 4 3 2 11" xfId="31078"/>
    <cellStyle name="Total 4 3 2 2" xfId="9525"/>
    <cellStyle name="Total 4 3 2 2 2" xfId="13947"/>
    <cellStyle name="Total 4 3 2 2 2 2" xfId="25720"/>
    <cellStyle name="Total 4 3 2 2 2 2 2" xfId="45546"/>
    <cellStyle name="Total 4 3 2 2 2 3" xfId="35997"/>
    <cellStyle name="Total 4 3 2 2 3" xfId="14909"/>
    <cellStyle name="Total 4 3 2 2 3 2" xfId="26679"/>
    <cellStyle name="Total 4 3 2 2 3 2 2" xfId="46505"/>
    <cellStyle name="Total 4 3 2 2 3 3" xfId="36959"/>
    <cellStyle name="Total 4 3 2 2 4" xfId="15861"/>
    <cellStyle name="Total 4 3 2 2 4 2" xfId="27607"/>
    <cellStyle name="Total 4 3 2 2 4 2 2" xfId="47433"/>
    <cellStyle name="Total 4 3 2 2 4 3" xfId="37911"/>
    <cellStyle name="Total 4 3 2 2 5" xfId="16739"/>
    <cellStyle name="Total 4 3 2 2 5 2" xfId="28485"/>
    <cellStyle name="Total 4 3 2 2 5 2 2" xfId="48311"/>
    <cellStyle name="Total 4 3 2 2 5 3" xfId="38789"/>
    <cellStyle name="Total 4 3 2 2 6" xfId="17604"/>
    <cellStyle name="Total 4 3 2 2 6 2" xfId="29324"/>
    <cellStyle name="Total 4 3 2 2 6 2 2" xfId="49150"/>
    <cellStyle name="Total 4 3 2 2 6 3" xfId="39654"/>
    <cellStyle name="Total 4 3 2 2 7" xfId="18380"/>
    <cellStyle name="Total 4 3 2 2 7 2" xfId="30100"/>
    <cellStyle name="Total 4 3 2 2 7 2 2" xfId="49926"/>
    <cellStyle name="Total 4 3 2 2 7 3" xfId="40430"/>
    <cellStyle name="Total 4 3 2 2 8" xfId="19137"/>
    <cellStyle name="Total 4 3 2 2 8 2" xfId="41187"/>
    <cellStyle name="Total 4 3 2 2 9" xfId="31612"/>
    <cellStyle name="Total 4 3 2 3" xfId="9963"/>
    <cellStyle name="Total 4 3 2 3 2" xfId="14368"/>
    <cellStyle name="Total 4 3 2 3 2 2" xfId="26140"/>
    <cellStyle name="Total 4 3 2 3 2 2 2" xfId="45966"/>
    <cellStyle name="Total 4 3 2 3 2 3" xfId="36418"/>
    <cellStyle name="Total 4 3 2 3 3" xfId="15328"/>
    <cellStyle name="Total 4 3 2 3 3 2" xfId="27098"/>
    <cellStyle name="Total 4 3 2 3 3 2 2" xfId="46924"/>
    <cellStyle name="Total 4 3 2 3 3 3" xfId="37378"/>
    <cellStyle name="Total 4 3 2 3 4" xfId="16280"/>
    <cellStyle name="Total 4 3 2 3 4 2" xfId="28026"/>
    <cellStyle name="Total 4 3 2 3 4 2 2" xfId="47852"/>
    <cellStyle name="Total 4 3 2 3 4 3" xfId="38330"/>
    <cellStyle name="Total 4 3 2 3 5" xfId="17154"/>
    <cellStyle name="Total 4 3 2 3 5 2" xfId="28900"/>
    <cellStyle name="Total 4 3 2 3 5 2 2" xfId="48726"/>
    <cellStyle name="Total 4 3 2 3 5 3" xfId="39204"/>
    <cellStyle name="Total 4 3 2 3 6" xfId="18019"/>
    <cellStyle name="Total 4 3 2 3 6 2" xfId="29739"/>
    <cellStyle name="Total 4 3 2 3 6 2 2" xfId="49565"/>
    <cellStyle name="Total 4 3 2 3 6 3" xfId="40069"/>
    <cellStyle name="Total 4 3 2 3 7" xfId="18795"/>
    <cellStyle name="Total 4 3 2 3 7 2" xfId="30515"/>
    <cellStyle name="Total 4 3 2 3 7 2 2" xfId="50341"/>
    <cellStyle name="Total 4 3 2 3 7 3" xfId="40845"/>
    <cellStyle name="Total 4 3 2 3 8" xfId="19552"/>
    <cellStyle name="Total 4 3 2 3 8 2" xfId="41602"/>
    <cellStyle name="Total 4 3 2 3 9" xfId="32027"/>
    <cellStyle name="Total 4 3 2 4" xfId="12933"/>
    <cellStyle name="Total 4 3 2 4 2" xfId="24730"/>
    <cellStyle name="Total 4 3 2 4 2 2" xfId="44557"/>
    <cellStyle name="Total 4 3 2 4 3" xfId="34984"/>
    <cellStyle name="Total 4 3 2 5" xfId="10371"/>
    <cellStyle name="Total 4 3 2 5 2" xfId="22245"/>
    <cellStyle name="Total 4 3 2 5 2 2" xfId="42076"/>
    <cellStyle name="Total 4 3 2 5 3" xfId="32426"/>
    <cellStyle name="Total 4 3 2 6" xfId="9992"/>
    <cellStyle name="Total 4 3 2 6 2" xfId="21867"/>
    <cellStyle name="Total 4 3 2 6 2 2" xfId="41699"/>
    <cellStyle name="Total 4 3 2 6 3" xfId="32048"/>
    <cellStyle name="Total 4 3 2 7" xfId="12062"/>
    <cellStyle name="Total 4 3 2 7 2" xfId="23888"/>
    <cellStyle name="Total 4 3 2 7 2 2" xfId="43716"/>
    <cellStyle name="Total 4 3 2 7 3" xfId="34114"/>
    <cellStyle name="Total 4 3 2 8" xfId="11073"/>
    <cellStyle name="Total 4 3 2 8 2" xfId="22941"/>
    <cellStyle name="Total 4 3 2 8 2 2" xfId="42771"/>
    <cellStyle name="Total 4 3 2 8 3" xfId="33127"/>
    <cellStyle name="Total 4 3 2 9" xfId="11673"/>
    <cellStyle name="Total 4 3 2 9 2" xfId="23526"/>
    <cellStyle name="Total 4 3 2 9 2 2" xfId="43355"/>
    <cellStyle name="Total 4 3 2 9 3" xfId="33726"/>
    <cellStyle name="Total 4 3 3" xfId="8722"/>
    <cellStyle name="Total 4 3 3 2" xfId="13464"/>
    <cellStyle name="Total 4 3 3 2 2" xfId="25249"/>
    <cellStyle name="Total 4 3 3 2 2 2" xfId="45075"/>
    <cellStyle name="Total 4 3 3 2 3" xfId="35514"/>
    <cellStyle name="Total 4 3 3 3" xfId="14484"/>
    <cellStyle name="Total 4 3 3 3 2" xfId="26256"/>
    <cellStyle name="Total 4 3 3 3 2 2" xfId="46082"/>
    <cellStyle name="Total 4 3 3 3 3" xfId="36534"/>
    <cellStyle name="Total 4 3 3 4" xfId="15444"/>
    <cellStyle name="Total 4 3 3 4 2" xfId="27212"/>
    <cellStyle name="Total 4 3 3 4 2 2" xfId="47038"/>
    <cellStyle name="Total 4 3 3 4 3" xfId="37494"/>
    <cellStyle name="Total 4 3 3 5" xfId="16393"/>
    <cellStyle name="Total 4 3 3 5 2" xfId="28139"/>
    <cellStyle name="Total 4 3 3 5 2 2" xfId="47965"/>
    <cellStyle name="Total 4 3 3 5 3" xfId="38443"/>
    <cellStyle name="Total 4 3 3 6" xfId="17266"/>
    <cellStyle name="Total 4 3 3 6 2" xfId="29012"/>
    <cellStyle name="Total 4 3 3 6 2 2" xfId="48838"/>
    <cellStyle name="Total 4 3 3 6 3" xfId="39316"/>
    <cellStyle name="Total 4 3 3 7" xfId="18131"/>
    <cellStyle name="Total 4 3 3 7 2" xfId="29851"/>
    <cellStyle name="Total 4 3 3 7 2 2" xfId="49677"/>
    <cellStyle name="Total 4 3 3 7 3" xfId="40181"/>
    <cellStyle name="Total 4 3 3 8" xfId="18907"/>
    <cellStyle name="Total 4 3 3 8 2" xfId="40957"/>
    <cellStyle name="Total 4 3 3 9" xfId="31363"/>
    <cellStyle name="Total 4 3 4" xfId="9733"/>
    <cellStyle name="Total 4 3 4 2" xfId="14138"/>
    <cellStyle name="Total 4 3 4 2 2" xfId="25910"/>
    <cellStyle name="Total 4 3 4 2 2 2" xfId="45736"/>
    <cellStyle name="Total 4 3 4 2 3" xfId="36188"/>
    <cellStyle name="Total 4 3 4 3" xfId="15098"/>
    <cellStyle name="Total 4 3 4 3 2" xfId="26868"/>
    <cellStyle name="Total 4 3 4 3 2 2" xfId="46694"/>
    <cellStyle name="Total 4 3 4 3 3" xfId="37148"/>
    <cellStyle name="Total 4 3 4 4" xfId="16050"/>
    <cellStyle name="Total 4 3 4 4 2" xfId="27796"/>
    <cellStyle name="Total 4 3 4 4 2 2" xfId="47622"/>
    <cellStyle name="Total 4 3 4 4 3" xfId="38100"/>
    <cellStyle name="Total 4 3 4 5" xfId="16924"/>
    <cellStyle name="Total 4 3 4 5 2" xfId="28670"/>
    <cellStyle name="Total 4 3 4 5 2 2" xfId="48496"/>
    <cellStyle name="Total 4 3 4 5 3" xfId="38974"/>
    <cellStyle name="Total 4 3 4 6" xfId="17789"/>
    <cellStyle name="Total 4 3 4 6 2" xfId="29509"/>
    <cellStyle name="Total 4 3 4 6 2 2" xfId="49335"/>
    <cellStyle name="Total 4 3 4 6 3" xfId="39839"/>
    <cellStyle name="Total 4 3 4 7" xfId="18565"/>
    <cellStyle name="Total 4 3 4 7 2" xfId="30285"/>
    <cellStyle name="Total 4 3 4 7 2 2" xfId="50111"/>
    <cellStyle name="Total 4 3 4 7 3" xfId="40615"/>
    <cellStyle name="Total 4 3 4 8" xfId="19322"/>
    <cellStyle name="Total 4 3 4 8 2" xfId="41372"/>
    <cellStyle name="Total 4 3 4 9" xfId="31797"/>
    <cellStyle name="Total 4 3 5" xfId="12435"/>
    <cellStyle name="Total 4 3 5 2" xfId="24251"/>
    <cellStyle name="Total 4 3 5 2 2" xfId="44078"/>
    <cellStyle name="Total 4 3 5 3" xfId="34486"/>
    <cellStyle name="Total 4 3 6" xfId="10748"/>
    <cellStyle name="Total 4 3 6 2" xfId="22619"/>
    <cellStyle name="Total 4 3 6 2 2" xfId="42450"/>
    <cellStyle name="Total 4 3 6 3" xfId="32803"/>
    <cellStyle name="Total 4 3 7" xfId="12248"/>
    <cellStyle name="Total 4 3 7 2" xfId="24068"/>
    <cellStyle name="Total 4 3 7 2 2" xfId="43895"/>
    <cellStyle name="Total 4 3 7 3" xfId="34299"/>
    <cellStyle name="Total 4 3 8" xfId="10920"/>
    <cellStyle name="Total 4 3 8 2" xfId="22791"/>
    <cellStyle name="Total 4 3 8 2 2" xfId="42622"/>
    <cellStyle name="Total 4 3 8 3" xfId="32975"/>
    <cellStyle name="Total 4 3 9" xfId="11812"/>
    <cellStyle name="Total 4 3 9 2" xfId="23655"/>
    <cellStyle name="Total 4 3 9 2 2" xfId="43483"/>
    <cellStyle name="Total 4 3 9 3" xfId="33864"/>
    <cellStyle name="Total 4 4" xfId="7344"/>
    <cellStyle name="Total 4 4 10" xfId="13242"/>
    <cellStyle name="Total 4 4 10 2" xfId="25033"/>
    <cellStyle name="Total 4 4 10 2 2" xfId="44859"/>
    <cellStyle name="Total 4 4 10 3" xfId="35292"/>
    <cellStyle name="Total 4 4 11" xfId="30957"/>
    <cellStyle name="Total 4 4 2" xfId="8987"/>
    <cellStyle name="Total 4 4 2 2" xfId="13647"/>
    <cellStyle name="Total 4 4 2 2 2" xfId="25429"/>
    <cellStyle name="Total 4 4 2 2 2 2" xfId="45255"/>
    <cellStyle name="Total 4 4 2 2 3" xfId="35697"/>
    <cellStyle name="Total 4 4 2 3" xfId="14653"/>
    <cellStyle name="Total 4 4 2 3 2" xfId="26424"/>
    <cellStyle name="Total 4 4 2 3 2 2" xfId="46250"/>
    <cellStyle name="Total 4 4 2 3 3" xfId="36703"/>
    <cellStyle name="Total 4 4 2 4" xfId="15611"/>
    <cellStyle name="Total 4 4 2 4 2" xfId="27371"/>
    <cellStyle name="Total 4 4 2 4 2 2" xfId="47197"/>
    <cellStyle name="Total 4 4 2 4 3" xfId="37661"/>
    <cellStyle name="Total 4 4 2 5" xfId="16537"/>
    <cellStyle name="Total 4 4 2 5 2" xfId="28283"/>
    <cellStyle name="Total 4 4 2 5 2 2" xfId="48109"/>
    <cellStyle name="Total 4 4 2 5 3" xfId="38587"/>
    <cellStyle name="Total 4 4 2 6" xfId="17408"/>
    <cellStyle name="Total 4 4 2 6 2" xfId="29151"/>
    <cellStyle name="Total 4 4 2 6 2 2" xfId="48977"/>
    <cellStyle name="Total 4 4 2 6 3" xfId="39458"/>
    <cellStyle name="Total 4 4 2 7" xfId="18255"/>
    <cellStyle name="Total 4 4 2 7 2" xfId="29975"/>
    <cellStyle name="Total 4 4 2 7 2 2" xfId="49801"/>
    <cellStyle name="Total 4 4 2 7 3" xfId="40305"/>
    <cellStyle name="Total 4 4 2 8" xfId="19022"/>
    <cellStyle name="Total 4 4 2 8 2" xfId="41072"/>
    <cellStyle name="Total 4 4 2 9" xfId="31491"/>
    <cellStyle name="Total 4 4 3" xfId="9848"/>
    <cellStyle name="Total 4 4 3 2" xfId="14253"/>
    <cellStyle name="Total 4 4 3 2 2" xfId="26025"/>
    <cellStyle name="Total 4 4 3 2 2 2" xfId="45851"/>
    <cellStyle name="Total 4 4 3 2 3" xfId="36303"/>
    <cellStyle name="Total 4 4 3 3" xfId="15213"/>
    <cellStyle name="Total 4 4 3 3 2" xfId="26983"/>
    <cellStyle name="Total 4 4 3 3 2 2" xfId="46809"/>
    <cellStyle name="Total 4 4 3 3 3" xfId="37263"/>
    <cellStyle name="Total 4 4 3 4" xfId="16165"/>
    <cellStyle name="Total 4 4 3 4 2" xfId="27911"/>
    <cellStyle name="Total 4 4 3 4 2 2" xfId="47737"/>
    <cellStyle name="Total 4 4 3 4 3" xfId="38215"/>
    <cellStyle name="Total 4 4 3 5" xfId="17039"/>
    <cellStyle name="Total 4 4 3 5 2" xfId="28785"/>
    <cellStyle name="Total 4 4 3 5 2 2" xfId="48611"/>
    <cellStyle name="Total 4 4 3 5 3" xfId="39089"/>
    <cellStyle name="Total 4 4 3 6" xfId="17904"/>
    <cellStyle name="Total 4 4 3 6 2" xfId="29624"/>
    <cellStyle name="Total 4 4 3 6 2 2" xfId="49450"/>
    <cellStyle name="Total 4 4 3 6 3" xfId="39954"/>
    <cellStyle name="Total 4 4 3 7" xfId="18680"/>
    <cellStyle name="Total 4 4 3 7 2" xfId="30400"/>
    <cellStyle name="Total 4 4 3 7 2 2" xfId="50226"/>
    <cellStyle name="Total 4 4 3 7 3" xfId="40730"/>
    <cellStyle name="Total 4 4 3 8" xfId="19437"/>
    <cellStyle name="Total 4 4 3 8 2" xfId="41487"/>
    <cellStyle name="Total 4 4 3 9" xfId="31912"/>
    <cellStyle name="Total 4 4 4" xfId="12618"/>
    <cellStyle name="Total 4 4 4 2" xfId="24431"/>
    <cellStyle name="Total 4 4 4 2 2" xfId="44258"/>
    <cellStyle name="Total 4 4 4 3" xfId="34669"/>
    <cellStyle name="Total 4 4 5" xfId="10579"/>
    <cellStyle name="Total 4 4 5 2" xfId="22450"/>
    <cellStyle name="Total 4 4 5 2 2" xfId="42281"/>
    <cellStyle name="Total 4 4 5 3" xfId="32634"/>
    <cellStyle name="Total 4 4 6" xfId="12145"/>
    <cellStyle name="Total 4 4 6 2" xfId="23970"/>
    <cellStyle name="Total 4 4 6 2 2" xfId="43797"/>
    <cellStyle name="Total 4 4 6 3" xfId="34196"/>
    <cellStyle name="Total 4 4 7" xfId="11002"/>
    <cellStyle name="Total 4 4 7 2" xfId="22871"/>
    <cellStyle name="Total 4 4 7 2 2" xfId="42702"/>
    <cellStyle name="Total 4 4 7 3" xfId="33057"/>
    <cellStyle name="Total 4 4 8" xfId="11738"/>
    <cellStyle name="Total 4 4 8 2" xfId="23587"/>
    <cellStyle name="Total 4 4 8 2 2" xfId="43415"/>
    <cellStyle name="Total 4 4 8 3" xfId="33790"/>
    <cellStyle name="Total 4 4 9" xfId="11334"/>
    <cellStyle name="Total 4 4 9 2" xfId="23201"/>
    <cellStyle name="Total 4 4 9 2 2" xfId="43031"/>
    <cellStyle name="Total 4 4 9 3" xfId="33388"/>
    <cellStyle name="Total 4 5" xfId="8188"/>
    <cellStyle name="Total 4 5 2" xfId="13158"/>
    <cellStyle name="Total 4 5 2 2" xfId="24951"/>
    <cellStyle name="Total 4 5 2 2 2" xfId="44777"/>
    <cellStyle name="Total 4 5 2 3" xfId="35208"/>
    <cellStyle name="Total 4 5 3" xfId="10152"/>
    <cellStyle name="Total 4 5 3 2" xfId="22026"/>
    <cellStyle name="Total 4 5 3 2 2" xfId="41858"/>
    <cellStyle name="Total 4 5 3 3" xfId="32208"/>
    <cellStyle name="Total 4 5 4" xfId="11972"/>
    <cellStyle name="Total 4 5 4 2" xfId="23799"/>
    <cellStyle name="Total 4 5 4 2 2" xfId="43627"/>
    <cellStyle name="Total 4 5 4 3" xfId="34024"/>
    <cellStyle name="Total 4 5 5" xfId="11151"/>
    <cellStyle name="Total 4 5 5 2" xfId="23019"/>
    <cellStyle name="Total 4 5 5 2 2" xfId="42849"/>
    <cellStyle name="Total 4 5 5 3" xfId="33205"/>
    <cellStyle name="Total 4 5 6" xfId="12225"/>
    <cellStyle name="Total 4 5 6 2" xfId="24046"/>
    <cellStyle name="Total 4 5 6 2 2" xfId="43873"/>
    <cellStyle name="Total 4 5 6 3" xfId="34276"/>
    <cellStyle name="Total 4 5 7" xfId="10939"/>
    <cellStyle name="Total 4 5 7 2" xfId="22810"/>
    <cellStyle name="Total 4 5 7 2 2" xfId="42641"/>
    <cellStyle name="Total 4 5 7 3" xfId="32994"/>
    <cellStyle name="Total 4 5 8" xfId="11793"/>
    <cellStyle name="Total 4 5 8 2" xfId="33845"/>
    <cellStyle name="Total 4 5 9" xfId="31244"/>
    <cellStyle name="Total 4 6" xfId="9620"/>
    <cellStyle name="Total 4 6 2" xfId="14025"/>
    <cellStyle name="Total 4 6 2 2" xfId="25797"/>
    <cellStyle name="Total 4 6 2 2 2" xfId="45623"/>
    <cellStyle name="Total 4 6 2 3" xfId="36075"/>
    <cellStyle name="Total 4 6 3" xfId="14985"/>
    <cellStyle name="Total 4 6 3 2" xfId="26755"/>
    <cellStyle name="Total 4 6 3 2 2" xfId="46581"/>
    <cellStyle name="Total 4 6 3 3" xfId="37035"/>
    <cellStyle name="Total 4 6 4" xfId="15937"/>
    <cellStyle name="Total 4 6 4 2" xfId="27683"/>
    <cellStyle name="Total 4 6 4 2 2" xfId="47509"/>
    <cellStyle name="Total 4 6 4 3" xfId="37987"/>
    <cellStyle name="Total 4 6 5" xfId="16811"/>
    <cellStyle name="Total 4 6 5 2" xfId="28557"/>
    <cellStyle name="Total 4 6 5 2 2" xfId="48383"/>
    <cellStyle name="Total 4 6 5 3" xfId="38861"/>
    <cellStyle name="Total 4 6 6" xfId="17676"/>
    <cellStyle name="Total 4 6 6 2" xfId="29396"/>
    <cellStyle name="Total 4 6 6 2 2" xfId="49222"/>
    <cellStyle name="Total 4 6 6 3" xfId="39726"/>
    <cellStyle name="Total 4 6 7" xfId="18452"/>
    <cellStyle name="Total 4 6 7 2" xfId="30172"/>
    <cellStyle name="Total 4 6 7 2 2" xfId="49998"/>
    <cellStyle name="Total 4 6 7 3" xfId="40502"/>
    <cellStyle name="Total 4 6 8" xfId="19209"/>
    <cellStyle name="Total 4 6 8 2" xfId="41259"/>
    <cellStyle name="Total 4 6 9" xfId="31684"/>
    <cellStyle name="Total 4 7" xfId="12085"/>
    <cellStyle name="Total 4 7 2" xfId="23911"/>
    <cellStyle name="Total 4 7 2 2" xfId="43739"/>
    <cellStyle name="Total 4 7 3" xfId="34137"/>
    <cellStyle name="Total 4 8" xfId="11050"/>
    <cellStyle name="Total 4 8 2" xfId="22918"/>
    <cellStyle name="Total 4 8 2 2" xfId="42748"/>
    <cellStyle name="Total 4 8 3" xfId="33104"/>
    <cellStyle name="Total 4 9" xfId="12736"/>
    <cellStyle name="Total 4 9 2" xfId="24545"/>
    <cellStyle name="Total 4 9 2 2" xfId="44372"/>
    <cellStyle name="Total 4 9 3" xfId="34787"/>
    <cellStyle name="Total 5" xfId="6452"/>
    <cellStyle name="Total 5 10" xfId="10078"/>
    <cellStyle name="Total 5 10 2" xfId="21953"/>
    <cellStyle name="Total 5 10 2 2" xfId="41785"/>
    <cellStyle name="Total 5 10 3" xfId="32134"/>
    <cellStyle name="Total 5 11" xfId="13958"/>
    <cellStyle name="Total 5 11 2" xfId="25731"/>
    <cellStyle name="Total 5 11 2 2" xfId="45557"/>
    <cellStyle name="Total 5 11 3" xfId="36008"/>
    <cellStyle name="Total 5 12" xfId="14920"/>
    <cellStyle name="Total 5 12 2" xfId="26690"/>
    <cellStyle name="Total 5 12 2 2" xfId="46516"/>
    <cellStyle name="Total 5 12 3" xfId="36970"/>
    <cellStyle name="Total 5 13" xfId="15872"/>
    <cellStyle name="Total 5 13 2" xfId="27618"/>
    <cellStyle name="Total 5 13 2 2" xfId="47444"/>
    <cellStyle name="Total 5 13 3" xfId="37922"/>
    <cellStyle name="Total 5 14" xfId="30709"/>
    <cellStyle name="Total 5 2" xfId="6453"/>
    <cellStyle name="Total 5 2 10" xfId="12695"/>
    <cellStyle name="Total 5 2 10 2" xfId="24508"/>
    <cellStyle name="Total 5 2 10 2 2" xfId="44335"/>
    <cellStyle name="Total 5 2 10 3" xfId="34746"/>
    <cellStyle name="Total 5 2 11" xfId="10506"/>
    <cellStyle name="Total 5 2 11 2" xfId="22377"/>
    <cellStyle name="Total 5 2 11 2 2" xfId="42208"/>
    <cellStyle name="Total 5 2 11 3" xfId="32561"/>
    <cellStyle name="Total 5 2 12" xfId="12805"/>
    <cellStyle name="Total 5 2 12 2" xfId="24609"/>
    <cellStyle name="Total 5 2 12 2 2" xfId="44436"/>
    <cellStyle name="Total 5 2 12 3" xfId="34856"/>
    <cellStyle name="Total 5 2 13" xfId="30710"/>
    <cellStyle name="Total 5 2 2" xfId="7080"/>
    <cellStyle name="Total 5 2 2 10" xfId="14498"/>
    <cellStyle name="Total 5 2 2 10 2" xfId="26270"/>
    <cellStyle name="Total 5 2 2 10 2 2" xfId="46096"/>
    <cellStyle name="Total 5 2 2 10 3" xfId="36548"/>
    <cellStyle name="Total 5 2 2 11" xfId="15458"/>
    <cellStyle name="Total 5 2 2 11 2" xfId="27226"/>
    <cellStyle name="Total 5 2 2 11 2 2" xfId="47052"/>
    <cellStyle name="Total 5 2 2 11 3" xfId="37508"/>
    <cellStyle name="Total 5 2 2 12" xfId="30832"/>
    <cellStyle name="Total 5 2 2 2" xfId="7883"/>
    <cellStyle name="Total 5 2 2 2 10" xfId="12208"/>
    <cellStyle name="Total 5 2 2 2 10 2" xfId="24032"/>
    <cellStyle name="Total 5 2 2 2 10 2 2" xfId="43859"/>
    <cellStyle name="Total 5 2 2 2 10 3" xfId="34259"/>
    <cellStyle name="Total 5 2 2 2 11" xfId="31079"/>
    <cellStyle name="Total 5 2 2 2 2" xfId="9526"/>
    <cellStyle name="Total 5 2 2 2 2 2" xfId="13948"/>
    <cellStyle name="Total 5 2 2 2 2 2 2" xfId="25721"/>
    <cellStyle name="Total 5 2 2 2 2 2 2 2" xfId="45547"/>
    <cellStyle name="Total 5 2 2 2 2 2 3" xfId="35998"/>
    <cellStyle name="Total 5 2 2 2 2 3" xfId="14910"/>
    <cellStyle name="Total 5 2 2 2 2 3 2" xfId="26680"/>
    <cellStyle name="Total 5 2 2 2 2 3 2 2" xfId="46506"/>
    <cellStyle name="Total 5 2 2 2 2 3 3" xfId="36960"/>
    <cellStyle name="Total 5 2 2 2 2 4" xfId="15862"/>
    <cellStyle name="Total 5 2 2 2 2 4 2" xfId="27608"/>
    <cellStyle name="Total 5 2 2 2 2 4 2 2" xfId="47434"/>
    <cellStyle name="Total 5 2 2 2 2 4 3" xfId="37912"/>
    <cellStyle name="Total 5 2 2 2 2 5" xfId="16740"/>
    <cellStyle name="Total 5 2 2 2 2 5 2" xfId="28486"/>
    <cellStyle name="Total 5 2 2 2 2 5 2 2" xfId="48312"/>
    <cellStyle name="Total 5 2 2 2 2 5 3" xfId="38790"/>
    <cellStyle name="Total 5 2 2 2 2 6" xfId="17605"/>
    <cellStyle name="Total 5 2 2 2 2 6 2" xfId="29325"/>
    <cellStyle name="Total 5 2 2 2 2 6 2 2" xfId="49151"/>
    <cellStyle name="Total 5 2 2 2 2 6 3" xfId="39655"/>
    <cellStyle name="Total 5 2 2 2 2 7" xfId="18381"/>
    <cellStyle name="Total 5 2 2 2 2 7 2" xfId="30101"/>
    <cellStyle name="Total 5 2 2 2 2 7 2 2" xfId="49927"/>
    <cellStyle name="Total 5 2 2 2 2 7 3" xfId="40431"/>
    <cellStyle name="Total 5 2 2 2 2 8" xfId="19138"/>
    <cellStyle name="Total 5 2 2 2 2 8 2" xfId="41188"/>
    <cellStyle name="Total 5 2 2 2 2 9" xfId="31613"/>
    <cellStyle name="Total 5 2 2 2 3" xfId="9964"/>
    <cellStyle name="Total 5 2 2 2 3 2" xfId="14369"/>
    <cellStyle name="Total 5 2 2 2 3 2 2" xfId="26141"/>
    <cellStyle name="Total 5 2 2 2 3 2 2 2" xfId="45967"/>
    <cellStyle name="Total 5 2 2 2 3 2 3" xfId="36419"/>
    <cellStyle name="Total 5 2 2 2 3 3" xfId="15329"/>
    <cellStyle name="Total 5 2 2 2 3 3 2" xfId="27099"/>
    <cellStyle name="Total 5 2 2 2 3 3 2 2" xfId="46925"/>
    <cellStyle name="Total 5 2 2 2 3 3 3" xfId="37379"/>
    <cellStyle name="Total 5 2 2 2 3 4" xfId="16281"/>
    <cellStyle name="Total 5 2 2 2 3 4 2" xfId="28027"/>
    <cellStyle name="Total 5 2 2 2 3 4 2 2" xfId="47853"/>
    <cellStyle name="Total 5 2 2 2 3 4 3" xfId="38331"/>
    <cellStyle name="Total 5 2 2 2 3 5" xfId="17155"/>
    <cellStyle name="Total 5 2 2 2 3 5 2" xfId="28901"/>
    <cellStyle name="Total 5 2 2 2 3 5 2 2" xfId="48727"/>
    <cellStyle name="Total 5 2 2 2 3 5 3" xfId="39205"/>
    <cellStyle name="Total 5 2 2 2 3 6" xfId="18020"/>
    <cellStyle name="Total 5 2 2 2 3 6 2" xfId="29740"/>
    <cellStyle name="Total 5 2 2 2 3 6 2 2" xfId="49566"/>
    <cellStyle name="Total 5 2 2 2 3 6 3" xfId="40070"/>
    <cellStyle name="Total 5 2 2 2 3 7" xfId="18796"/>
    <cellStyle name="Total 5 2 2 2 3 7 2" xfId="30516"/>
    <cellStyle name="Total 5 2 2 2 3 7 2 2" xfId="50342"/>
    <cellStyle name="Total 5 2 2 2 3 7 3" xfId="40846"/>
    <cellStyle name="Total 5 2 2 2 3 8" xfId="19553"/>
    <cellStyle name="Total 5 2 2 2 3 8 2" xfId="41603"/>
    <cellStyle name="Total 5 2 2 2 3 9" xfId="32028"/>
    <cellStyle name="Total 5 2 2 2 4" xfId="12934"/>
    <cellStyle name="Total 5 2 2 2 4 2" xfId="24731"/>
    <cellStyle name="Total 5 2 2 2 4 2 2" xfId="44558"/>
    <cellStyle name="Total 5 2 2 2 4 3" xfId="34985"/>
    <cellStyle name="Total 5 2 2 2 5" xfId="10370"/>
    <cellStyle name="Total 5 2 2 2 5 2" xfId="22244"/>
    <cellStyle name="Total 5 2 2 2 5 2 2" xfId="42075"/>
    <cellStyle name="Total 5 2 2 2 5 3" xfId="32425"/>
    <cellStyle name="Total 5 2 2 2 6" xfId="12185"/>
    <cellStyle name="Total 5 2 2 2 6 2" xfId="24009"/>
    <cellStyle name="Total 5 2 2 2 6 2 2" xfId="43836"/>
    <cellStyle name="Total 5 2 2 2 6 3" xfId="34236"/>
    <cellStyle name="Total 5 2 2 2 7" xfId="10967"/>
    <cellStyle name="Total 5 2 2 2 7 2" xfId="22837"/>
    <cellStyle name="Total 5 2 2 2 7 2 2" xfId="42668"/>
    <cellStyle name="Total 5 2 2 2 7 3" xfId="33022"/>
    <cellStyle name="Total 5 2 2 2 8" xfId="11770"/>
    <cellStyle name="Total 5 2 2 2 8 2" xfId="23617"/>
    <cellStyle name="Total 5 2 2 2 8 2 2" xfId="43445"/>
    <cellStyle name="Total 5 2 2 2 8 3" xfId="33822"/>
    <cellStyle name="Total 5 2 2 2 9" xfId="11307"/>
    <cellStyle name="Total 5 2 2 2 9 2" xfId="23175"/>
    <cellStyle name="Total 5 2 2 2 9 2 2" xfId="43005"/>
    <cellStyle name="Total 5 2 2 2 9 3" xfId="33361"/>
    <cellStyle name="Total 5 2 2 3" xfId="8725"/>
    <cellStyle name="Total 5 2 2 3 2" xfId="13467"/>
    <cellStyle name="Total 5 2 2 3 2 2" xfId="25252"/>
    <cellStyle name="Total 5 2 2 3 2 2 2" xfId="45078"/>
    <cellStyle name="Total 5 2 2 3 2 3" xfId="35517"/>
    <cellStyle name="Total 5 2 2 3 3" xfId="14487"/>
    <cellStyle name="Total 5 2 2 3 3 2" xfId="26259"/>
    <cellStyle name="Total 5 2 2 3 3 2 2" xfId="46085"/>
    <cellStyle name="Total 5 2 2 3 3 3" xfId="36537"/>
    <cellStyle name="Total 5 2 2 3 4" xfId="15447"/>
    <cellStyle name="Total 5 2 2 3 4 2" xfId="27215"/>
    <cellStyle name="Total 5 2 2 3 4 2 2" xfId="47041"/>
    <cellStyle name="Total 5 2 2 3 4 3" xfId="37497"/>
    <cellStyle name="Total 5 2 2 3 5" xfId="16396"/>
    <cellStyle name="Total 5 2 2 3 5 2" xfId="28142"/>
    <cellStyle name="Total 5 2 2 3 5 2 2" xfId="47968"/>
    <cellStyle name="Total 5 2 2 3 5 3" xfId="38446"/>
    <cellStyle name="Total 5 2 2 3 6" xfId="17269"/>
    <cellStyle name="Total 5 2 2 3 6 2" xfId="29015"/>
    <cellStyle name="Total 5 2 2 3 6 2 2" xfId="48841"/>
    <cellStyle name="Total 5 2 2 3 6 3" xfId="39319"/>
    <cellStyle name="Total 5 2 2 3 7" xfId="18134"/>
    <cellStyle name="Total 5 2 2 3 7 2" xfId="29854"/>
    <cellStyle name="Total 5 2 2 3 7 2 2" xfId="49680"/>
    <cellStyle name="Total 5 2 2 3 7 3" xfId="40184"/>
    <cellStyle name="Total 5 2 2 3 8" xfId="18910"/>
    <cellStyle name="Total 5 2 2 3 8 2" xfId="40960"/>
    <cellStyle name="Total 5 2 2 3 9" xfId="31366"/>
    <cellStyle name="Total 5 2 2 4" xfId="9736"/>
    <cellStyle name="Total 5 2 2 4 2" xfId="14141"/>
    <cellStyle name="Total 5 2 2 4 2 2" xfId="25913"/>
    <cellStyle name="Total 5 2 2 4 2 2 2" xfId="45739"/>
    <cellStyle name="Total 5 2 2 4 2 3" xfId="36191"/>
    <cellStyle name="Total 5 2 2 4 3" xfId="15101"/>
    <cellStyle name="Total 5 2 2 4 3 2" xfId="26871"/>
    <cellStyle name="Total 5 2 2 4 3 2 2" xfId="46697"/>
    <cellStyle name="Total 5 2 2 4 3 3" xfId="37151"/>
    <cellStyle name="Total 5 2 2 4 4" xfId="16053"/>
    <cellStyle name="Total 5 2 2 4 4 2" xfId="27799"/>
    <cellStyle name="Total 5 2 2 4 4 2 2" xfId="47625"/>
    <cellStyle name="Total 5 2 2 4 4 3" xfId="38103"/>
    <cellStyle name="Total 5 2 2 4 5" xfId="16927"/>
    <cellStyle name="Total 5 2 2 4 5 2" xfId="28673"/>
    <cellStyle name="Total 5 2 2 4 5 2 2" xfId="48499"/>
    <cellStyle name="Total 5 2 2 4 5 3" xfId="38977"/>
    <cellStyle name="Total 5 2 2 4 6" xfId="17792"/>
    <cellStyle name="Total 5 2 2 4 6 2" xfId="29512"/>
    <cellStyle name="Total 5 2 2 4 6 2 2" xfId="49338"/>
    <cellStyle name="Total 5 2 2 4 6 3" xfId="39842"/>
    <cellStyle name="Total 5 2 2 4 7" xfId="18568"/>
    <cellStyle name="Total 5 2 2 4 7 2" xfId="30288"/>
    <cellStyle name="Total 5 2 2 4 7 2 2" xfId="50114"/>
    <cellStyle name="Total 5 2 2 4 7 3" xfId="40618"/>
    <cellStyle name="Total 5 2 2 4 8" xfId="19325"/>
    <cellStyle name="Total 5 2 2 4 8 2" xfId="41375"/>
    <cellStyle name="Total 5 2 2 4 9" xfId="31800"/>
    <cellStyle name="Total 5 2 2 5" xfId="12438"/>
    <cellStyle name="Total 5 2 2 5 2" xfId="24254"/>
    <cellStyle name="Total 5 2 2 5 2 2" xfId="44081"/>
    <cellStyle name="Total 5 2 2 5 3" xfId="34489"/>
    <cellStyle name="Total 5 2 2 6" xfId="10745"/>
    <cellStyle name="Total 5 2 2 6 2" xfId="22616"/>
    <cellStyle name="Total 5 2 2 6 2 2" xfId="42447"/>
    <cellStyle name="Total 5 2 2 6 3" xfId="32800"/>
    <cellStyle name="Total 5 2 2 7" xfId="13281"/>
    <cellStyle name="Total 5 2 2 7 2" xfId="25069"/>
    <cellStyle name="Total 5 2 2 7 2 2" xfId="44895"/>
    <cellStyle name="Total 5 2 2 7 3" xfId="35331"/>
    <cellStyle name="Total 5 2 2 8" xfId="10063"/>
    <cellStyle name="Total 5 2 2 8 2" xfId="21938"/>
    <cellStyle name="Total 5 2 2 8 2 2" xfId="41770"/>
    <cellStyle name="Total 5 2 2 8 3" xfId="32119"/>
    <cellStyle name="Total 5 2 2 9" xfId="13482"/>
    <cellStyle name="Total 5 2 2 9 2" xfId="25265"/>
    <cellStyle name="Total 5 2 2 9 2 2" xfId="45091"/>
    <cellStyle name="Total 5 2 2 9 3" xfId="35532"/>
    <cellStyle name="Total 5 2 3" xfId="7347"/>
    <cellStyle name="Total 5 2 3 10" xfId="12545"/>
    <cellStyle name="Total 5 2 3 10 2" xfId="24359"/>
    <cellStyle name="Total 5 2 3 10 2 2" xfId="44186"/>
    <cellStyle name="Total 5 2 3 10 3" xfId="34596"/>
    <cellStyle name="Total 5 2 3 11" xfId="30960"/>
    <cellStyle name="Total 5 2 3 2" xfId="8990"/>
    <cellStyle name="Total 5 2 3 2 2" xfId="13650"/>
    <cellStyle name="Total 5 2 3 2 2 2" xfId="25432"/>
    <cellStyle name="Total 5 2 3 2 2 2 2" xfId="45258"/>
    <cellStyle name="Total 5 2 3 2 2 3" xfId="35700"/>
    <cellStyle name="Total 5 2 3 2 3" xfId="14656"/>
    <cellStyle name="Total 5 2 3 2 3 2" xfId="26427"/>
    <cellStyle name="Total 5 2 3 2 3 2 2" xfId="46253"/>
    <cellStyle name="Total 5 2 3 2 3 3" xfId="36706"/>
    <cellStyle name="Total 5 2 3 2 4" xfId="15614"/>
    <cellStyle name="Total 5 2 3 2 4 2" xfId="27374"/>
    <cellStyle name="Total 5 2 3 2 4 2 2" xfId="47200"/>
    <cellStyle name="Total 5 2 3 2 4 3" xfId="37664"/>
    <cellStyle name="Total 5 2 3 2 5" xfId="16540"/>
    <cellStyle name="Total 5 2 3 2 5 2" xfId="28286"/>
    <cellStyle name="Total 5 2 3 2 5 2 2" xfId="48112"/>
    <cellStyle name="Total 5 2 3 2 5 3" xfId="38590"/>
    <cellStyle name="Total 5 2 3 2 6" xfId="17411"/>
    <cellStyle name="Total 5 2 3 2 6 2" xfId="29154"/>
    <cellStyle name="Total 5 2 3 2 6 2 2" xfId="48980"/>
    <cellStyle name="Total 5 2 3 2 6 3" xfId="39461"/>
    <cellStyle name="Total 5 2 3 2 7" xfId="18258"/>
    <cellStyle name="Total 5 2 3 2 7 2" xfId="29978"/>
    <cellStyle name="Total 5 2 3 2 7 2 2" xfId="49804"/>
    <cellStyle name="Total 5 2 3 2 7 3" xfId="40308"/>
    <cellStyle name="Total 5 2 3 2 8" xfId="19025"/>
    <cellStyle name="Total 5 2 3 2 8 2" xfId="41075"/>
    <cellStyle name="Total 5 2 3 2 9" xfId="31494"/>
    <cellStyle name="Total 5 2 3 3" xfId="9851"/>
    <cellStyle name="Total 5 2 3 3 2" xfId="14256"/>
    <cellStyle name="Total 5 2 3 3 2 2" xfId="26028"/>
    <cellStyle name="Total 5 2 3 3 2 2 2" xfId="45854"/>
    <cellStyle name="Total 5 2 3 3 2 3" xfId="36306"/>
    <cellStyle name="Total 5 2 3 3 3" xfId="15216"/>
    <cellStyle name="Total 5 2 3 3 3 2" xfId="26986"/>
    <cellStyle name="Total 5 2 3 3 3 2 2" xfId="46812"/>
    <cellStyle name="Total 5 2 3 3 3 3" xfId="37266"/>
    <cellStyle name="Total 5 2 3 3 4" xfId="16168"/>
    <cellStyle name="Total 5 2 3 3 4 2" xfId="27914"/>
    <cellStyle name="Total 5 2 3 3 4 2 2" xfId="47740"/>
    <cellStyle name="Total 5 2 3 3 4 3" xfId="38218"/>
    <cellStyle name="Total 5 2 3 3 5" xfId="17042"/>
    <cellStyle name="Total 5 2 3 3 5 2" xfId="28788"/>
    <cellStyle name="Total 5 2 3 3 5 2 2" xfId="48614"/>
    <cellStyle name="Total 5 2 3 3 5 3" xfId="39092"/>
    <cellStyle name="Total 5 2 3 3 6" xfId="17907"/>
    <cellStyle name="Total 5 2 3 3 6 2" xfId="29627"/>
    <cellStyle name="Total 5 2 3 3 6 2 2" xfId="49453"/>
    <cellStyle name="Total 5 2 3 3 6 3" xfId="39957"/>
    <cellStyle name="Total 5 2 3 3 7" xfId="18683"/>
    <cellStyle name="Total 5 2 3 3 7 2" xfId="30403"/>
    <cellStyle name="Total 5 2 3 3 7 2 2" xfId="50229"/>
    <cellStyle name="Total 5 2 3 3 7 3" xfId="40733"/>
    <cellStyle name="Total 5 2 3 3 8" xfId="19440"/>
    <cellStyle name="Total 5 2 3 3 8 2" xfId="41490"/>
    <cellStyle name="Total 5 2 3 3 9" xfId="31915"/>
    <cellStyle name="Total 5 2 3 4" xfId="12621"/>
    <cellStyle name="Total 5 2 3 4 2" xfId="24434"/>
    <cellStyle name="Total 5 2 3 4 2 2" xfId="44261"/>
    <cellStyle name="Total 5 2 3 4 3" xfId="34672"/>
    <cellStyle name="Total 5 2 3 5" xfId="10576"/>
    <cellStyle name="Total 5 2 3 5 2" xfId="22447"/>
    <cellStyle name="Total 5 2 3 5 2 2" xfId="42278"/>
    <cellStyle name="Total 5 2 3 5 3" xfId="32631"/>
    <cellStyle name="Total 5 2 3 6" xfId="13202"/>
    <cellStyle name="Total 5 2 3 6 2" xfId="24993"/>
    <cellStyle name="Total 5 2 3 6 2 2" xfId="44819"/>
    <cellStyle name="Total 5 2 3 6 3" xfId="35252"/>
    <cellStyle name="Total 5 2 3 7" xfId="10118"/>
    <cellStyle name="Total 5 2 3 7 2" xfId="21993"/>
    <cellStyle name="Total 5 2 3 7 2 2" xfId="41825"/>
    <cellStyle name="Total 5 2 3 7 3" xfId="32174"/>
    <cellStyle name="Total 5 2 3 8" xfId="12858"/>
    <cellStyle name="Total 5 2 3 8 2" xfId="24659"/>
    <cellStyle name="Total 5 2 3 8 2 2" xfId="44486"/>
    <cellStyle name="Total 5 2 3 8 3" xfId="34909"/>
    <cellStyle name="Total 5 2 3 9" xfId="10383"/>
    <cellStyle name="Total 5 2 3 9 2" xfId="22257"/>
    <cellStyle name="Total 5 2 3 9 2 2" xfId="42088"/>
    <cellStyle name="Total 5 2 3 9 3" xfId="32438"/>
    <cellStyle name="Total 5 2 4" xfId="8191"/>
    <cellStyle name="Total 5 2 4 2" xfId="13161"/>
    <cellStyle name="Total 5 2 4 2 2" xfId="24954"/>
    <cellStyle name="Total 5 2 4 2 2 2" xfId="44780"/>
    <cellStyle name="Total 5 2 4 2 3" xfId="35211"/>
    <cellStyle name="Total 5 2 4 3" xfId="10149"/>
    <cellStyle name="Total 5 2 4 3 2" xfId="22023"/>
    <cellStyle name="Total 5 2 4 3 2 2" xfId="41855"/>
    <cellStyle name="Total 5 2 4 3 3" xfId="32205"/>
    <cellStyle name="Total 5 2 4 4" xfId="11975"/>
    <cellStyle name="Total 5 2 4 4 2" xfId="23802"/>
    <cellStyle name="Total 5 2 4 4 2 2" xfId="43630"/>
    <cellStyle name="Total 5 2 4 4 3" xfId="34027"/>
    <cellStyle name="Total 5 2 4 5" xfId="11148"/>
    <cellStyle name="Total 5 2 4 5 2" xfId="23016"/>
    <cellStyle name="Total 5 2 4 5 2 2" xfId="42846"/>
    <cellStyle name="Total 5 2 4 5 3" xfId="33202"/>
    <cellStyle name="Total 5 2 4 6" xfId="13260"/>
    <cellStyle name="Total 5 2 4 6 2" xfId="25049"/>
    <cellStyle name="Total 5 2 4 6 2 2" xfId="44875"/>
    <cellStyle name="Total 5 2 4 6 3" xfId="35310"/>
    <cellStyle name="Total 5 2 4 7" xfId="10079"/>
    <cellStyle name="Total 5 2 4 7 2" xfId="21954"/>
    <cellStyle name="Total 5 2 4 7 2 2" xfId="41786"/>
    <cellStyle name="Total 5 2 4 7 3" xfId="32135"/>
    <cellStyle name="Total 5 2 4 8" xfId="13962"/>
    <cellStyle name="Total 5 2 4 8 2" xfId="36012"/>
    <cellStyle name="Total 5 2 4 9" xfId="31247"/>
    <cellStyle name="Total 5 2 5" xfId="9623"/>
    <cellStyle name="Total 5 2 5 2" xfId="14028"/>
    <cellStyle name="Total 5 2 5 2 2" xfId="25800"/>
    <cellStyle name="Total 5 2 5 2 2 2" xfId="45626"/>
    <cellStyle name="Total 5 2 5 2 3" xfId="36078"/>
    <cellStyle name="Total 5 2 5 3" xfId="14988"/>
    <cellStyle name="Total 5 2 5 3 2" xfId="26758"/>
    <cellStyle name="Total 5 2 5 3 2 2" xfId="46584"/>
    <cellStyle name="Total 5 2 5 3 3" xfId="37038"/>
    <cellStyle name="Total 5 2 5 4" xfId="15940"/>
    <cellStyle name="Total 5 2 5 4 2" xfId="27686"/>
    <cellStyle name="Total 5 2 5 4 2 2" xfId="47512"/>
    <cellStyle name="Total 5 2 5 4 3" xfId="37990"/>
    <cellStyle name="Total 5 2 5 5" xfId="16814"/>
    <cellStyle name="Total 5 2 5 5 2" xfId="28560"/>
    <cellStyle name="Total 5 2 5 5 2 2" xfId="48386"/>
    <cellStyle name="Total 5 2 5 5 3" xfId="38864"/>
    <cellStyle name="Total 5 2 5 6" xfId="17679"/>
    <cellStyle name="Total 5 2 5 6 2" xfId="29399"/>
    <cellStyle name="Total 5 2 5 6 2 2" xfId="49225"/>
    <cellStyle name="Total 5 2 5 6 3" xfId="39729"/>
    <cellStyle name="Total 5 2 5 7" xfId="18455"/>
    <cellStyle name="Total 5 2 5 7 2" xfId="30175"/>
    <cellStyle name="Total 5 2 5 7 2 2" xfId="50001"/>
    <cellStyle name="Total 5 2 5 7 3" xfId="40505"/>
    <cellStyle name="Total 5 2 5 8" xfId="19212"/>
    <cellStyle name="Total 5 2 5 8 2" xfId="41262"/>
    <cellStyle name="Total 5 2 5 9" xfId="31687"/>
    <cellStyle name="Total 5 2 6" xfId="12088"/>
    <cellStyle name="Total 5 2 6 2" xfId="23914"/>
    <cellStyle name="Total 5 2 6 2 2" xfId="43742"/>
    <cellStyle name="Total 5 2 6 3" xfId="34140"/>
    <cellStyle name="Total 5 2 7" xfId="11047"/>
    <cellStyle name="Total 5 2 7 2" xfId="22915"/>
    <cellStyle name="Total 5 2 7 2 2" xfId="42745"/>
    <cellStyle name="Total 5 2 7 3" xfId="33101"/>
    <cellStyle name="Total 5 2 8" xfId="11695"/>
    <cellStyle name="Total 5 2 8 2" xfId="23548"/>
    <cellStyle name="Total 5 2 8 2 2" xfId="43377"/>
    <cellStyle name="Total 5 2 8 3" xfId="33748"/>
    <cellStyle name="Total 5 2 9" xfId="11362"/>
    <cellStyle name="Total 5 2 9 2" xfId="23226"/>
    <cellStyle name="Total 5 2 9 2 2" xfId="43055"/>
    <cellStyle name="Total 5 2 9 3" xfId="33415"/>
    <cellStyle name="Total 5 3" xfId="7079"/>
    <cellStyle name="Total 5 3 10" xfId="16616"/>
    <cellStyle name="Total 5 3 10 2" xfId="28362"/>
    <cellStyle name="Total 5 3 10 2 2" xfId="48188"/>
    <cellStyle name="Total 5 3 10 3" xfId="38666"/>
    <cellStyle name="Total 5 3 11" xfId="17487"/>
    <cellStyle name="Total 5 3 11 2" xfId="29229"/>
    <cellStyle name="Total 5 3 11 2 2" xfId="49055"/>
    <cellStyle name="Total 5 3 11 3" xfId="39537"/>
    <cellStyle name="Total 5 3 12" xfId="30831"/>
    <cellStyle name="Total 5 3 2" xfId="7884"/>
    <cellStyle name="Total 5 3 2 10" xfId="15690"/>
    <cellStyle name="Total 5 3 2 10 2" xfId="27449"/>
    <cellStyle name="Total 5 3 2 10 2 2" xfId="47275"/>
    <cellStyle name="Total 5 3 2 10 3" xfId="37740"/>
    <cellStyle name="Total 5 3 2 11" xfId="31080"/>
    <cellStyle name="Total 5 3 2 2" xfId="9527"/>
    <cellStyle name="Total 5 3 2 2 2" xfId="13949"/>
    <cellStyle name="Total 5 3 2 2 2 2" xfId="25722"/>
    <cellStyle name="Total 5 3 2 2 2 2 2" xfId="45548"/>
    <cellStyle name="Total 5 3 2 2 2 3" xfId="35999"/>
    <cellStyle name="Total 5 3 2 2 3" xfId="14911"/>
    <cellStyle name="Total 5 3 2 2 3 2" xfId="26681"/>
    <cellStyle name="Total 5 3 2 2 3 2 2" xfId="46507"/>
    <cellStyle name="Total 5 3 2 2 3 3" xfId="36961"/>
    <cellStyle name="Total 5 3 2 2 4" xfId="15863"/>
    <cellStyle name="Total 5 3 2 2 4 2" xfId="27609"/>
    <cellStyle name="Total 5 3 2 2 4 2 2" xfId="47435"/>
    <cellStyle name="Total 5 3 2 2 4 3" xfId="37913"/>
    <cellStyle name="Total 5 3 2 2 5" xfId="16741"/>
    <cellStyle name="Total 5 3 2 2 5 2" xfId="28487"/>
    <cellStyle name="Total 5 3 2 2 5 2 2" xfId="48313"/>
    <cellStyle name="Total 5 3 2 2 5 3" xfId="38791"/>
    <cellStyle name="Total 5 3 2 2 6" xfId="17606"/>
    <cellStyle name="Total 5 3 2 2 6 2" xfId="29326"/>
    <cellStyle name="Total 5 3 2 2 6 2 2" xfId="49152"/>
    <cellStyle name="Total 5 3 2 2 6 3" xfId="39656"/>
    <cellStyle name="Total 5 3 2 2 7" xfId="18382"/>
    <cellStyle name="Total 5 3 2 2 7 2" xfId="30102"/>
    <cellStyle name="Total 5 3 2 2 7 2 2" xfId="49928"/>
    <cellStyle name="Total 5 3 2 2 7 3" xfId="40432"/>
    <cellStyle name="Total 5 3 2 2 8" xfId="19139"/>
    <cellStyle name="Total 5 3 2 2 8 2" xfId="41189"/>
    <cellStyle name="Total 5 3 2 2 9" xfId="31614"/>
    <cellStyle name="Total 5 3 2 3" xfId="9965"/>
    <cellStyle name="Total 5 3 2 3 2" xfId="14370"/>
    <cellStyle name="Total 5 3 2 3 2 2" xfId="26142"/>
    <cellStyle name="Total 5 3 2 3 2 2 2" xfId="45968"/>
    <cellStyle name="Total 5 3 2 3 2 3" xfId="36420"/>
    <cellStyle name="Total 5 3 2 3 3" xfId="15330"/>
    <cellStyle name="Total 5 3 2 3 3 2" xfId="27100"/>
    <cellStyle name="Total 5 3 2 3 3 2 2" xfId="46926"/>
    <cellStyle name="Total 5 3 2 3 3 3" xfId="37380"/>
    <cellStyle name="Total 5 3 2 3 4" xfId="16282"/>
    <cellStyle name="Total 5 3 2 3 4 2" xfId="28028"/>
    <cellStyle name="Total 5 3 2 3 4 2 2" xfId="47854"/>
    <cellStyle name="Total 5 3 2 3 4 3" xfId="38332"/>
    <cellStyle name="Total 5 3 2 3 5" xfId="17156"/>
    <cellStyle name="Total 5 3 2 3 5 2" xfId="28902"/>
    <cellStyle name="Total 5 3 2 3 5 2 2" xfId="48728"/>
    <cellStyle name="Total 5 3 2 3 5 3" xfId="39206"/>
    <cellStyle name="Total 5 3 2 3 6" xfId="18021"/>
    <cellStyle name="Total 5 3 2 3 6 2" xfId="29741"/>
    <cellStyle name="Total 5 3 2 3 6 2 2" xfId="49567"/>
    <cellStyle name="Total 5 3 2 3 6 3" xfId="40071"/>
    <cellStyle name="Total 5 3 2 3 7" xfId="18797"/>
    <cellStyle name="Total 5 3 2 3 7 2" xfId="30517"/>
    <cellStyle name="Total 5 3 2 3 7 2 2" xfId="50343"/>
    <cellStyle name="Total 5 3 2 3 7 3" xfId="40847"/>
    <cellStyle name="Total 5 3 2 3 8" xfId="19554"/>
    <cellStyle name="Total 5 3 2 3 8 2" xfId="41604"/>
    <cellStyle name="Total 5 3 2 3 9" xfId="32029"/>
    <cellStyle name="Total 5 3 2 4" xfId="12935"/>
    <cellStyle name="Total 5 3 2 4 2" xfId="24732"/>
    <cellStyle name="Total 5 3 2 4 2 2" xfId="44559"/>
    <cellStyle name="Total 5 3 2 4 3" xfId="34986"/>
    <cellStyle name="Total 5 3 2 5" xfId="10369"/>
    <cellStyle name="Total 5 3 2 5 2" xfId="22243"/>
    <cellStyle name="Total 5 3 2 5 2 2" xfId="42074"/>
    <cellStyle name="Total 5 3 2 5 3" xfId="32424"/>
    <cellStyle name="Total 5 3 2 6" xfId="11930"/>
    <cellStyle name="Total 5 3 2 6 2" xfId="23758"/>
    <cellStyle name="Total 5 3 2 6 2 2" xfId="43586"/>
    <cellStyle name="Total 5 3 2 6 3" xfId="33982"/>
    <cellStyle name="Total 5 3 2 7" xfId="11190"/>
    <cellStyle name="Total 5 3 2 7 2" xfId="23058"/>
    <cellStyle name="Total 5 3 2 7 2 2" xfId="42888"/>
    <cellStyle name="Total 5 3 2 7 3" xfId="33244"/>
    <cellStyle name="Total 5 3 2 8" xfId="13751"/>
    <cellStyle name="Total 5 3 2 8 2" xfId="25527"/>
    <cellStyle name="Total 5 3 2 8 2 2" xfId="45353"/>
    <cellStyle name="Total 5 3 2 8 3" xfId="35801"/>
    <cellStyle name="Total 5 3 2 9" xfId="14734"/>
    <cellStyle name="Total 5 3 2 9 2" xfId="26504"/>
    <cellStyle name="Total 5 3 2 9 2 2" xfId="46330"/>
    <cellStyle name="Total 5 3 2 9 3" xfId="36784"/>
    <cellStyle name="Total 5 3 3" xfId="8724"/>
    <cellStyle name="Total 5 3 3 2" xfId="13466"/>
    <cellStyle name="Total 5 3 3 2 2" xfId="25251"/>
    <cellStyle name="Total 5 3 3 2 2 2" xfId="45077"/>
    <cellStyle name="Total 5 3 3 2 3" xfId="35516"/>
    <cellStyle name="Total 5 3 3 3" xfId="14486"/>
    <cellStyle name="Total 5 3 3 3 2" xfId="26258"/>
    <cellStyle name="Total 5 3 3 3 2 2" xfId="46084"/>
    <cellStyle name="Total 5 3 3 3 3" xfId="36536"/>
    <cellStyle name="Total 5 3 3 4" xfId="15446"/>
    <cellStyle name="Total 5 3 3 4 2" xfId="27214"/>
    <cellStyle name="Total 5 3 3 4 2 2" xfId="47040"/>
    <cellStyle name="Total 5 3 3 4 3" xfId="37496"/>
    <cellStyle name="Total 5 3 3 5" xfId="16395"/>
    <cellStyle name="Total 5 3 3 5 2" xfId="28141"/>
    <cellStyle name="Total 5 3 3 5 2 2" xfId="47967"/>
    <cellStyle name="Total 5 3 3 5 3" xfId="38445"/>
    <cellStyle name="Total 5 3 3 6" xfId="17268"/>
    <cellStyle name="Total 5 3 3 6 2" xfId="29014"/>
    <cellStyle name="Total 5 3 3 6 2 2" xfId="48840"/>
    <cellStyle name="Total 5 3 3 6 3" xfId="39318"/>
    <cellStyle name="Total 5 3 3 7" xfId="18133"/>
    <cellStyle name="Total 5 3 3 7 2" xfId="29853"/>
    <cellStyle name="Total 5 3 3 7 2 2" xfId="49679"/>
    <cellStyle name="Total 5 3 3 7 3" xfId="40183"/>
    <cellStyle name="Total 5 3 3 8" xfId="18909"/>
    <cellStyle name="Total 5 3 3 8 2" xfId="40959"/>
    <cellStyle name="Total 5 3 3 9" xfId="31365"/>
    <cellStyle name="Total 5 3 4" xfId="9735"/>
    <cellStyle name="Total 5 3 4 2" xfId="14140"/>
    <cellStyle name="Total 5 3 4 2 2" xfId="25912"/>
    <cellStyle name="Total 5 3 4 2 2 2" xfId="45738"/>
    <cellStyle name="Total 5 3 4 2 3" xfId="36190"/>
    <cellStyle name="Total 5 3 4 3" xfId="15100"/>
    <cellStyle name="Total 5 3 4 3 2" xfId="26870"/>
    <cellStyle name="Total 5 3 4 3 2 2" xfId="46696"/>
    <cellStyle name="Total 5 3 4 3 3" xfId="37150"/>
    <cellStyle name="Total 5 3 4 4" xfId="16052"/>
    <cellStyle name="Total 5 3 4 4 2" xfId="27798"/>
    <cellStyle name="Total 5 3 4 4 2 2" xfId="47624"/>
    <cellStyle name="Total 5 3 4 4 3" xfId="38102"/>
    <cellStyle name="Total 5 3 4 5" xfId="16926"/>
    <cellStyle name="Total 5 3 4 5 2" xfId="28672"/>
    <cellStyle name="Total 5 3 4 5 2 2" xfId="48498"/>
    <cellStyle name="Total 5 3 4 5 3" xfId="38976"/>
    <cellStyle name="Total 5 3 4 6" xfId="17791"/>
    <cellStyle name="Total 5 3 4 6 2" xfId="29511"/>
    <cellStyle name="Total 5 3 4 6 2 2" xfId="49337"/>
    <cellStyle name="Total 5 3 4 6 3" xfId="39841"/>
    <cellStyle name="Total 5 3 4 7" xfId="18567"/>
    <cellStyle name="Total 5 3 4 7 2" xfId="30287"/>
    <cellStyle name="Total 5 3 4 7 2 2" xfId="50113"/>
    <cellStyle name="Total 5 3 4 7 3" xfId="40617"/>
    <cellStyle name="Total 5 3 4 8" xfId="19324"/>
    <cellStyle name="Total 5 3 4 8 2" xfId="41374"/>
    <cellStyle name="Total 5 3 4 9" xfId="31799"/>
    <cellStyle name="Total 5 3 5" xfId="12437"/>
    <cellStyle name="Total 5 3 5 2" xfId="24253"/>
    <cellStyle name="Total 5 3 5 2 2" xfId="44080"/>
    <cellStyle name="Total 5 3 5 3" xfId="34488"/>
    <cellStyle name="Total 5 3 6" xfId="10746"/>
    <cellStyle name="Total 5 3 6 2" xfId="22617"/>
    <cellStyle name="Total 5 3 6 2 2" xfId="42448"/>
    <cellStyle name="Total 5 3 6 3" xfId="32801"/>
    <cellStyle name="Total 5 3 7" xfId="13786"/>
    <cellStyle name="Total 5 3 7 2" xfId="25561"/>
    <cellStyle name="Total 5 3 7 2 2" xfId="45387"/>
    <cellStyle name="Total 5 3 7 3" xfId="35836"/>
    <cellStyle name="Total 5 3 8" xfId="14764"/>
    <cellStyle name="Total 5 3 8 2" xfId="26534"/>
    <cellStyle name="Total 5 3 8 2 2" xfId="46360"/>
    <cellStyle name="Total 5 3 8 3" xfId="36814"/>
    <cellStyle name="Total 5 3 9" xfId="15717"/>
    <cellStyle name="Total 5 3 9 2" xfId="27471"/>
    <cellStyle name="Total 5 3 9 2 2" xfId="47297"/>
    <cellStyle name="Total 5 3 9 3" xfId="37767"/>
    <cellStyle name="Total 5 4" xfId="7346"/>
    <cellStyle name="Total 5 4 10" xfId="17505"/>
    <cellStyle name="Total 5 4 10 2" xfId="29247"/>
    <cellStyle name="Total 5 4 10 2 2" xfId="49073"/>
    <cellStyle name="Total 5 4 10 3" xfId="39555"/>
    <cellStyle name="Total 5 4 11" xfId="30959"/>
    <cellStyle name="Total 5 4 2" xfId="8989"/>
    <cellStyle name="Total 5 4 2 2" xfId="13649"/>
    <cellStyle name="Total 5 4 2 2 2" xfId="25431"/>
    <cellStyle name="Total 5 4 2 2 2 2" xfId="45257"/>
    <cellStyle name="Total 5 4 2 2 3" xfId="35699"/>
    <cellStyle name="Total 5 4 2 3" xfId="14655"/>
    <cellStyle name="Total 5 4 2 3 2" xfId="26426"/>
    <cellStyle name="Total 5 4 2 3 2 2" xfId="46252"/>
    <cellStyle name="Total 5 4 2 3 3" xfId="36705"/>
    <cellStyle name="Total 5 4 2 4" xfId="15613"/>
    <cellStyle name="Total 5 4 2 4 2" xfId="27373"/>
    <cellStyle name="Total 5 4 2 4 2 2" xfId="47199"/>
    <cellStyle name="Total 5 4 2 4 3" xfId="37663"/>
    <cellStyle name="Total 5 4 2 5" xfId="16539"/>
    <cellStyle name="Total 5 4 2 5 2" xfId="28285"/>
    <cellStyle name="Total 5 4 2 5 2 2" xfId="48111"/>
    <cellStyle name="Total 5 4 2 5 3" xfId="38589"/>
    <cellStyle name="Total 5 4 2 6" xfId="17410"/>
    <cellStyle name="Total 5 4 2 6 2" xfId="29153"/>
    <cellStyle name="Total 5 4 2 6 2 2" xfId="48979"/>
    <cellStyle name="Total 5 4 2 6 3" xfId="39460"/>
    <cellStyle name="Total 5 4 2 7" xfId="18257"/>
    <cellStyle name="Total 5 4 2 7 2" xfId="29977"/>
    <cellStyle name="Total 5 4 2 7 2 2" xfId="49803"/>
    <cellStyle name="Total 5 4 2 7 3" xfId="40307"/>
    <cellStyle name="Total 5 4 2 8" xfId="19024"/>
    <cellStyle name="Total 5 4 2 8 2" xfId="41074"/>
    <cellStyle name="Total 5 4 2 9" xfId="31493"/>
    <cellStyle name="Total 5 4 3" xfId="9850"/>
    <cellStyle name="Total 5 4 3 2" xfId="14255"/>
    <cellStyle name="Total 5 4 3 2 2" xfId="26027"/>
    <cellStyle name="Total 5 4 3 2 2 2" xfId="45853"/>
    <cellStyle name="Total 5 4 3 2 3" xfId="36305"/>
    <cellStyle name="Total 5 4 3 3" xfId="15215"/>
    <cellStyle name="Total 5 4 3 3 2" xfId="26985"/>
    <cellStyle name="Total 5 4 3 3 2 2" xfId="46811"/>
    <cellStyle name="Total 5 4 3 3 3" xfId="37265"/>
    <cellStyle name="Total 5 4 3 4" xfId="16167"/>
    <cellStyle name="Total 5 4 3 4 2" xfId="27913"/>
    <cellStyle name="Total 5 4 3 4 2 2" xfId="47739"/>
    <cellStyle name="Total 5 4 3 4 3" xfId="38217"/>
    <cellStyle name="Total 5 4 3 5" xfId="17041"/>
    <cellStyle name="Total 5 4 3 5 2" xfId="28787"/>
    <cellStyle name="Total 5 4 3 5 2 2" xfId="48613"/>
    <cellStyle name="Total 5 4 3 5 3" xfId="39091"/>
    <cellStyle name="Total 5 4 3 6" xfId="17906"/>
    <cellStyle name="Total 5 4 3 6 2" xfId="29626"/>
    <cellStyle name="Total 5 4 3 6 2 2" xfId="49452"/>
    <cellStyle name="Total 5 4 3 6 3" xfId="39956"/>
    <cellStyle name="Total 5 4 3 7" xfId="18682"/>
    <cellStyle name="Total 5 4 3 7 2" xfId="30402"/>
    <cellStyle name="Total 5 4 3 7 2 2" xfId="50228"/>
    <cellStyle name="Total 5 4 3 7 3" xfId="40732"/>
    <cellStyle name="Total 5 4 3 8" xfId="19439"/>
    <cellStyle name="Total 5 4 3 8 2" xfId="41489"/>
    <cellStyle name="Total 5 4 3 9" xfId="31914"/>
    <cellStyle name="Total 5 4 4" xfId="12620"/>
    <cellStyle name="Total 5 4 4 2" xfId="24433"/>
    <cellStyle name="Total 5 4 4 2 2" xfId="44260"/>
    <cellStyle name="Total 5 4 4 3" xfId="34671"/>
    <cellStyle name="Total 5 4 5" xfId="10577"/>
    <cellStyle name="Total 5 4 5 2" xfId="22448"/>
    <cellStyle name="Total 5 4 5 2 2" xfId="42279"/>
    <cellStyle name="Total 5 4 5 3" xfId="32632"/>
    <cellStyle name="Total 5 4 6" xfId="13813"/>
    <cellStyle name="Total 5 4 6 2" xfId="25588"/>
    <cellStyle name="Total 5 4 6 2 2" xfId="45414"/>
    <cellStyle name="Total 5 4 6 3" xfId="35863"/>
    <cellStyle name="Total 5 4 7" xfId="14789"/>
    <cellStyle name="Total 5 4 7 2" xfId="26559"/>
    <cellStyle name="Total 5 4 7 2 2" xfId="46385"/>
    <cellStyle name="Total 5 4 7 3" xfId="36839"/>
    <cellStyle name="Total 5 4 8" xfId="15741"/>
    <cellStyle name="Total 5 4 8 2" xfId="27495"/>
    <cellStyle name="Total 5 4 8 2 2" xfId="47321"/>
    <cellStyle name="Total 5 4 8 3" xfId="37791"/>
    <cellStyle name="Total 5 4 9" xfId="16636"/>
    <cellStyle name="Total 5 4 9 2" xfId="28382"/>
    <cellStyle name="Total 5 4 9 2 2" xfId="48208"/>
    <cellStyle name="Total 5 4 9 3" xfId="38686"/>
    <cellStyle name="Total 5 5" xfId="8190"/>
    <cellStyle name="Total 5 5 2" xfId="13160"/>
    <cellStyle name="Total 5 5 2 2" xfId="24953"/>
    <cellStyle name="Total 5 5 2 2 2" xfId="44779"/>
    <cellStyle name="Total 5 5 2 3" xfId="35210"/>
    <cellStyle name="Total 5 5 3" xfId="10150"/>
    <cellStyle name="Total 5 5 3 2" xfId="22024"/>
    <cellStyle name="Total 5 5 3 2 2" xfId="41856"/>
    <cellStyle name="Total 5 5 3 3" xfId="32206"/>
    <cellStyle name="Total 5 5 4" xfId="11974"/>
    <cellStyle name="Total 5 5 4 2" xfId="23801"/>
    <cellStyle name="Total 5 5 4 2 2" xfId="43629"/>
    <cellStyle name="Total 5 5 4 3" xfId="34026"/>
    <cellStyle name="Total 5 5 5" xfId="11149"/>
    <cellStyle name="Total 5 5 5 2" xfId="23017"/>
    <cellStyle name="Total 5 5 5 2 2" xfId="42847"/>
    <cellStyle name="Total 5 5 5 3" xfId="33203"/>
    <cellStyle name="Total 5 5 6" xfId="13758"/>
    <cellStyle name="Total 5 5 6 2" xfId="25533"/>
    <cellStyle name="Total 5 5 6 2 2" xfId="45359"/>
    <cellStyle name="Total 5 5 6 3" xfId="35808"/>
    <cellStyle name="Total 5 5 7" xfId="14740"/>
    <cellStyle name="Total 5 5 7 2" xfId="26510"/>
    <cellStyle name="Total 5 5 7 2 2" xfId="46336"/>
    <cellStyle name="Total 5 5 7 3" xfId="36790"/>
    <cellStyle name="Total 5 5 8" xfId="15693"/>
    <cellStyle name="Total 5 5 8 2" xfId="37743"/>
    <cellStyle name="Total 5 5 9" xfId="31246"/>
    <cellStyle name="Total 5 6" xfId="9622"/>
    <cellStyle name="Total 5 6 2" xfId="14027"/>
    <cellStyle name="Total 5 6 2 2" xfId="25799"/>
    <cellStyle name="Total 5 6 2 2 2" xfId="45625"/>
    <cellStyle name="Total 5 6 2 3" xfId="36077"/>
    <cellStyle name="Total 5 6 3" xfId="14987"/>
    <cellStyle name="Total 5 6 3 2" xfId="26757"/>
    <cellStyle name="Total 5 6 3 2 2" xfId="46583"/>
    <cellStyle name="Total 5 6 3 3" xfId="37037"/>
    <cellStyle name="Total 5 6 4" xfId="15939"/>
    <cellStyle name="Total 5 6 4 2" xfId="27685"/>
    <cellStyle name="Total 5 6 4 2 2" xfId="47511"/>
    <cellStyle name="Total 5 6 4 3" xfId="37989"/>
    <cellStyle name="Total 5 6 5" xfId="16813"/>
    <cellStyle name="Total 5 6 5 2" xfId="28559"/>
    <cellStyle name="Total 5 6 5 2 2" xfId="48385"/>
    <cellStyle name="Total 5 6 5 3" xfId="38863"/>
    <cellStyle name="Total 5 6 6" xfId="17678"/>
    <cellStyle name="Total 5 6 6 2" xfId="29398"/>
    <cellStyle name="Total 5 6 6 2 2" xfId="49224"/>
    <cellStyle name="Total 5 6 6 3" xfId="39728"/>
    <cellStyle name="Total 5 6 7" xfId="18454"/>
    <cellStyle name="Total 5 6 7 2" xfId="30174"/>
    <cellStyle name="Total 5 6 7 2 2" xfId="50000"/>
    <cellStyle name="Total 5 6 7 3" xfId="40504"/>
    <cellStyle name="Total 5 6 8" xfId="19211"/>
    <cellStyle name="Total 5 6 8 2" xfId="41261"/>
    <cellStyle name="Total 5 6 9" xfId="31686"/>
    <cellStyle name="Total 5 7" xfId="12087"/>
    <cellStyle name="Total 5 7 2" xfId="23913"/>
    <cellStyle name="Total 5 7 2 2" xfId="43741"/>
    <cellStyle name="Total 5 7 3" xfId="34139"/>
    <cellStyle name="Total 5 8" xfId="11048"/>
    <cellStyle name="Total 5 8 2" xfId="22916"/>
    <cellStyle name="Total 5 8 2 2" xfId="42746"/>
    <cellStyle name="Total 5 8 3" xfId="33102"/>
    <cellStyle name="Total 5 9" xfId="13263"/>
    <cellStyle name="Total 5 9 2" xfId="25052"/>
    <cellStyle name="Total 5 9 2 2" xfId="44878"/>
    <cellStyle name="Total 5 9 3" xfId="35313"/>
    <cellStyle name="Total 6" xfId="6454"/>
    <cellStyle name="Total 6 10" xfId="11361"/>
    <cellStyle name="Total 6 10 2" xfId="23225"/>
    <cellStyle name="Total 6 10 2 2" xfId="43054"/>
    <cellStyle name="Total 6 10 3" xfId="33414"/>
    <cellStyle name="Total 6 11" xfId="13724"/>
    <cellStyle name="Total 6 11 2" xfId="25504"/>
    <cellStyle name="Total 6 11 2 2" xfId="45330"/>
    <cellStyle name="Total 6 11 3" xfId="35774"/>
    <cellStyle name="Total 6 12" xfId="14725"/>
    <cellStyle name="Total 6 12 2" xfId="26496"/>
    <cellStyle name="Total 6 12 2 2" xfId="46322"/>
    <cellStyle name="Total 6 12 3" xfId="36775"/>
    <cellStyle name="Total 6 13" xfId="15683"/>
    <cellStyle name="Total 6 13 2" xfId="27442"/>
    <cellStyle name="Total 6 13 2 2" xfId="47268"/>
    <cellStyle name="Total 6 13 3" xfId="37733"/>
    <cellStyle name="Total 6 14" xfId="30711"/>
    <cellStyle name="Total 6 2" xfId="6455"/>
    <cellStyle name="Total 6 2 10" xfId="13240"/>
    <cellStyle name="Total 6 2 10 2" xfId="25031"/>
    <cellStyle name="Total 6 2 10 2 2" xfId="44857"/>
    <cellStyle name="Total 6 2 10 3" xfId="35290"/>
    <cellStyle name="Total 6 2 11" xfId="10087"/>
    <cellStyle name="Total 6 2 11 2" xfId="21962"/>
    <cellStyle name="Total 6 2 11 2 2" xfId="41794"/>
    <cellStyle name="Total 6 2 11 3" xfId="32143"/>
    <cellStyle name="Total 6 2 12" xfId="13358"/>
    <cellStyle name="Total 6 2 12 2" xfId="25143"/>
    <cellStyle name="Total 6 2 12 2 2" xfId="44969"/>
    <cellStyle name="Total 6 2 12 3" xfId="35408"/>
    <cellStyle name="Total 6 2 13" xfId="30712"/>
    <cellStyle name="Total 6 2 2" xfId="7082"/>
    <cellStyle name="Total 6 2 2 10" xfId="11192"/>
    <cellStyle name="Total 6 2 2 10 2" xfId="23060"/>
    <cellStyle name="Total 6 2 2 10 2 2" xfId="42890"/>
    <cellStyle name="Total 6 2 2 10 3" xfId="33246"/>
    <cellStyle name="Total 6 2 2 11" xfId="13256"/>
    <cellStyle name="Total 6 2 2 11 2" xfId="25045"/>
    <cellStyle name="Total 6 2 2 11 2 2" xfId="44871"/>
    <cellStyle name="Total 6 2 2 11 3" xfId="35306"/>
    <cellStyle name="Total 6 2 2 12" xfId="30834"/>
    <cellStyle name="Total 6 2 2 2" xfId="7885"/>
    <cellStyle name="Total 6 2 2 2 10" xfId="15523"/>
    <cellStyle name="Total 6 2 2 2 10 2" xfId="27288"/>
    <cellStyle name="Total 6 2 2 2 10 2 2" xfId="47114"/>
    <cellStyle name="Total 6 2 2 2 10 3" xfId="37573"/>
    <cellStyle name="Total 6 2 2 2 11" xfId="31081"/>
    <cellStyle name="Total 6 2 2 2 2" xfId="9528"/>
    <cellStyle name="Total 6 2 2 2 2 2" xfId="13950"/>
    <cellStyle name="Total 6 2 2 2 2 2 2" xfId="25723"/>
    <cellStyle name="Total 6 2 2 2 2 2 2 2" xfId="45549"/>
    <cellStyle name="Total 6 2 2 2 2 2 3" xfId="36000"/>
    <cellStyle name="Total 6 2 2 2 2 3" xfId="14912"/>
    <cellStyle name="Total 6 2 2 2 2 3 2" xfId="26682"/>
    <cellStyle name="Total 6 2 2 2 2 3 2 2" xfId="46508"/>
    <cellStyle name="Total 6 2 2 2 2 3 3" xfId="36962"/>
    <cellStyle name="Total 6 2 2 2 2 4" xfId="15864"/>
    <cellStyle name="Total 6 2 2 2 2 4 2" xfId="27610"/>
    <cellStyle name="Total 6 2 2 2 2 4 2 2" xfId="47436"/>
    <cellStyle name="Total 6 2 2 2 2 4 3" xfId="37914"/>
    <cellStyle name="Total 6 2 2 2 2 5" xfId="16742"/>
    <cellStyle name="Total 6 2 2 2 2 5 2" xfId="28488"/>
    <cellStyle name="Total 6 2 2 2 2 5 2 2" xfId="48314"/>
    <cellStyle name="Total 6 2 2 2 2 5 3" xfId="38792"/>
    <cellStyle name="Total 6 2 2 2 2 6" xfId="17607"/>
    <cellStyle name="Total 6 2 2 2 2 6 2" xfId="29327"/>
    <cellStyle name="Total 6 2 2 2 2 6 2 2" xfId="49153"/>
    <cellStyle name="Total 6 2 2 2 2 6 3" xfId="39657"/>
    <cellStyle name="Total 6 2 2 2 2 7" xfId="18383"/>
    <cellStyle name="Total 6 2 2 2 2 7 2" xfId="30103"/>
    <cellStyle name="Total 6 2 2 2 2 7 2 2" xfId="49929"/>
    <cellStyle name="Total 6 2 2 2 2 7 3" xfId="40433"/>
    <cellStyle name="Total 6 2 2 2 2 8" xfId="19140"/>
    <cellStyle name="Total 6 2 2 2 2 8 2" xfId="41190"/>
    <cellStyle name="Total 6 2 2 2 2 9" xfId="31615"/>
    <cellStyle name="Total 6 2 2 2 3" xfId="9966"/>
    <cellStyle name="Total 6 2 2 2 3 2" xfId="14371"/>
    <cellStyle name="Total 6 2 2 2 3 2 2" xfId="26143"/>
    <cellStyle name="Total 6 2 2 2 3 2 2 2" xfId="45969"/>
    <cellStyle name="Total 6 2 2 2 3 2 3" xfId="36421"/>
    <cellStyle name="Total 6 2 2 2 3 3" xfId="15331"/>
    <cellStyle name="Total 6 2 2 2 3 3 2" xfId="27101"/>
    <cellStyle name="Total 6 2 2 2 3 3 2 2" xfId="46927"/>
    <cellStyle name="Total 6 2 2 2 3 3 3" xfId="37381"/>
    <cellStyle name="Total 6 2 2 2 3 4" xfId="16283"/>
    <cellStyle name="Total 6 2 2 2 3 4 2" xfId="28029"/>
    <cellStyle name="Total 6 2 2 2 3 4 2 2" xfId="47855"/>
    <cellStyle name="Total 6 2 2 2 3 4 3" xfId="38333"/>
    <cellStyle name="Total 6 2 2 2 3 5" xfId="17157"/>
    <cellStyle name="Total 6 2 2 2 3 5 2" xfId="28903"/>
    <cellStyle name="Total 6 2 2 2 3 5 2 2" xfId="48729"/>
    <cellStyle name="Total 6 2 2 2 3 5 3" xfId="39207"/>
    <cellStyle name="Total 6 2 2 2 3 6" xfId="18022"/>
    <cellStyle name="Total 6 2 2 2 3 6 2" xfId="29742"/>
    <cellStyle name="Total 6 2 2 2 3 6 2 2" xfId="49568"/>
    <cellStyle name="Total 6 2 2 2 3 6 3" xfId="40072"/>
    <cellStyle name="Total 6 2 2 2 3 7" xfId="18798"/>
    <cellStyle name="Total 6 2 2 2 3 7 2" xfId="30518"/>
    <cellStyle name="Total 6 2 2 2 3 7 2 2" xfId="50344"/>
    <cellStyle name="Total 6 2 2 2 3 7 3" xfId="40848"/>
    <cellStyle name="Total 6 2 2 2 3 8" xfId="19555"/>
    <cellStyle name="Total 6 2 2 2 3 8 2" xfId="41605"/>
    <cellStyle name="Total 6 2 2 2 3 9" xfId="32030"/>
    <cellStyle name="Total 6 2 2 2 4" xfId="12936"/>
    <cellStyle name="Total 6 2 2 2 4 2" xfId="24733"/>
    <cellStyle name="Total 6 2 2 2 4 2 2" xfId="44560"/>
    <cellStyle name="Total 6 2 2 2 4 3" xfId="34987"/>
    <cellStyle name="Total 6 2 2 2 5" xfId="10368"/>
    <cellStyle name="Total 6 2 2 2 5 2" xfId="22242"/>
    <cellStyle name="Total 6 2 2 2 5 2 2" xfId="42073"/>
    <cellStyle name="Total 6 2 2 2 5 3" xfId="32423"/>
    <cellStyle name="Total 6 2 2 2 6" xfId="12289"/>
    <cellStyle name="Total 6 2 2 2 6 2" xfId="24109"/>
    <cellStyle name="Total 6 2 2 2 6 2 2" xfId="43936"/>
    <cellStyle name="Total 6 2 2 2 6 3" xfId="34340"/>
    <cellStyle name="Total 6 2 2 2 7" xfId="10884"/>
    <cellStyle name="Total 6 2 2 2 7 2" xfId="22755"/>
    <cellStyle name="Total 6 2 2 2 7 2 2" xfId="42586"/>
    <cellStyle name="Total 6 2 2 2 7 3" xfId="32939"/>
    <cellStyle name="Total 6 2 2 2 8" xfId="13556"/>
    <cellStyle name="Total 6 2 2 2 8 2" xfId="25338"/>
    <cellStyle name="Total 6 2 2 2 8 2 2" xfId="45164"/>
    <cellStyle name="Total 6 2 2 2 8 3" xfId="35606"/>
    <cellStyle name="Total 6 2 2 2 9" xfId="14565"/>
    <cellStyle name="Total 6 2 2 2 9 2" xfId="26336"/>
    <cellStyle name="Total 6 2 2 2 9 2 2" xfId="46162"/>
    <cellStyle name="Total 6 2 2 2 9 3" xfId="36615"/>
    <cellStyle name="Total 6 2 2 3" xfId="8727"/>
    <cellStyle name="Total 6 2 2 3 2" xfId="13469"/>
    <cellStyle name="Total 6 2 2 3 2 2" xfId="25254"/>
    <cellStyle name="Total 6 2 2 3 2 2 2" xfId="45080"/>
    <cellStyle name="Total 6 2 2 3 2 3" xfId="35519"/>
    <cellStyle name="Total 6 2 2 3 3" xfId="14489"/>
    <cellStyle name="Total 6 2 2 3 3 2" xfId="26261"/>
    <cellStyle name="Total 6 2 2 3 3 2 2" xfId="46087"/>
    <cellStyle name="Total 6 2 2 3 3 3" xfId="36539"/>
    <cellStyle name="Total 6 2 2 3 4" xfId="15449"/>
    <cellStyle name="Total 6 2 2 3 4 2" xfId="27217"/>
    <cellStyle name="Total 6 2 2 3 4 2 2" xfId="47043"/>
    <cellStyle name="Total 6 2 2 3 4 3" xfId="37499"/>
    <cellStyle name="Total 6 2 2 3 5" xfId="16398"/>
    <cellStyle name="Total 6 2 2 3 5 2" xfId="28144"/>
    <cellStyle name="Total 6 2 2 3 5 2 2" xfId="47970"/>
    <cellStyle name="Total 6 2 2 3 5 3" xfId="38448"/>
    <cellStyle name="Total 6 2 2 3 6" xfId="17271"/>
    <cellStyle name="Total 6 2 2 3 6 2" xfId="29017"/>
    <cellStyle name="Total 6 2 2 3 6 2 2" xfId="48843"/>
    <cellStyle name="Total 6 2 2 3 6 3" xfId="39321"/>
    <cellStyle name="Total 6 2 2 3 7" xfId="18136"/>
    <cellStyle name="Total 6 2 2 3 7 2" xfId="29856"/>
    <cellStyle name="Total 6 2 2 3 7 2 2" xfId="49682"/>
    <cellStyle name="Total 6 2 2 3 7 3" xfId="40186"/>
    <cellStyle name="Total 6 2 2 3 8" xfId="18912"/>
    <cellStyle name="Total 6 2 2 3 8 2" xfId="40962"/>
    <cellStyle name="Total 6 2 2 3 9" xfId="31368"/>
    <cellStyle name="Total 6 2 2 4" xfId="9738"/>
    <cellStyle name="Total 6 2 2 4 2" xfId="14143"/>
    <cellStyle name="Total 6 2 2 4 2 2" xfId="25915"/>
    <cellStyle name="Total 6 2 2 4 2 2 2" xfId="45741"/>
    <cellStyle name="Total 6 2 2 4 2 3" xfId="36193"/>
    <cellStyle name="Total 6 2 2 4 3" xfId="15103"/>
    <cellStyle name="Total 6 2 2 4 3 2" xfId="26873"/>
    <cellStyle name="Total 6 2 2 4 3 2 2" xfId="46699"/>
    <cellStyle name="Total 6 2 2 4 3 3" xfId="37153"/>
    <cellStyle name="Total 6 2 2 4 4" xfId="16055"/>
    <cellStyle name="Total 6 2 2 4 4 2" xfId="27801"/>
    <cellStyle name="Total 6 2 2 4 4 2 2" xfId="47627"/>
    <cellStyle name="Total 6 2 2 4 4 3" xfId="38105"/>
    <cellStyle name="Total 6 2 2 4 5" xfId="16929"/>
    <cellStyle name="Total 6 2 2 4 5 2" xfId="28675"/>
    <cellStyle name="Total 6 2 2 4 5 2 2" xfId="48501"/>
    <cellStyle name="Total 6 2 2 4 5 3" xfId="38979"/>
    <cellStyle name="Total 6 2 2 4 6" xfId="17794"/>
    <cellStyle name="Total 6 2 2 4 6 2" xfId="29514"/>
    <cellStyle name="Total 6 2 2 4 6 2 2" xfId="49340"/>
    <cellStyle name="Total 6 2 2 4 6 3" xfId="39844"/>
    <cellStyle name="Total 6 2 2 4 7" xfId="18570"/>
    <cellStyle name="Total 6 2 2 4 7 2" xfId="30290"/>
    <cellStyle name="Total 6 2 2 4 7 2 2" xfId="50116"/>
    <cellStyle name="Total 6 2 2 4 7 3" xfId="40620"/>
    <cellStyle name="Total 6 2 2 4 8" xfId="19327"/>
    <cellStyle name="Total 6 2 2 4 8 2" xfId="41377"/>
    <cellStyle name="Total 6 2 2 4 9" xfId="31802"/>
    <cellStyle name="Total 6 2 2 5" xfId="12440"/>
    <cellStyle name="Total 6 2 2 5 2" xfId="24256"/>
    <cellStyle name="Total 6 2 2 5 2 2" xfId="44083"/>
    <cellStyle name="Total 6 2 2 5 3" xfId="34491"/>
    <cellStyle name="Total 6 2 2 6" xfId="10743"/>
    <cellStyle name="Total 6 2 2 6 2" xfId="22614"/>
    <cellStyle name="Total 6 2 2 6 2 2" xfId="42445"/>
    <cellStyle name="Total 6 2 2 6 3" xfId="32798"/>
    <cellStyle name="Total 6 2 2 7" xfId="12765"/>
    <cellStyle name="Total 6 2 2 7 2" xfId="24573"/>
    <cellStyle name="Total 6 2 2 7 2 2" xfId="44400"/>
    <cellStyle name="Total 6 2 2 7 3" xfId="34816"/>
    <cellStyle name="Total 6 2 2 8" xfId="10457"/>
    <cellStyle name="Total 6 2 2 8 2" xfId="22331"/>
    <cellStyle name="Total 6 2 2 8 2 2" xfId="42162"/>
    <cellStyle name="Total 6 2 2 8 3" xfId="32512"/>
    <cellStyle name="Total 6 2 2 9" xfId="11923"/>
    <cellStyle name="Total 6 2 2 9 2" xfId="23755"/>
    <cellStyle name="Total 6 2 2 9 2 2" xfId="43583"/>
    <cellStyle name="Total 6 2 2 9 3" xfId="33975"/>
    <cellStyle name="Total 6 2 3" xfId="7349"/>
    <cellStyle name="Total 6 2 3 10" xfId="17339"/>
    <cellStyle name="Total 6 2 3 10 2" xfId="29085"/>
    <cellStyle name="Total 6 2 3 10 2 2" xfId="48911"/>
    <cellStyle name="Total 6 2 3 10 3" xfId="39389"/>
    <cellStyle name="Total 6 2 3 11" xfId="30962"/>
    <cellStyle name="Total 6 2 3 2" xfId="8992"/>
    <cellStyle name="Total 6 2 3 2 2" xfId="13652"/>
    <cellStyle name="Total 6 2 3 2 2 2" xfId="25434"/>
    <cellStyle name="Total 6 2 3 2 2 2 2" xfId="45260"/>
    <cellStyle name="Total 6 2 3 2 2 3" xfId="35702"/>
    <cellStyle name="Total 6 2 3 2 3" xfId="14658"/>
    <cellStyle name="Total 6 2 3 2 3 2" xfId="26429"/>
    <cellStyle name="Total 6 2 3 2 3 2 2" xfId="46255"/>
    <cellStyle name="Total 6 2 3 2 3 3" xfId="36708"/>
    <cellStyle name="Total 6 2 3 2 4" xfId="15616"/>
    <cellStyle name="Total 6 2 3 2 4 2" xfId="27376"/>
    <cellStyle name="Total 6 2 3 2 4 2 2" xfId="47202"/>
    <cellStyle name="Total 6 2 3 2 4 3" xfId="37666"/>
    <cellStyle name="Total 6 2 3 2 5" xfId="16542"/>
    <cellStyle name="Total 6 2 3 2 5 2" xfId="28288"/>
    <cellStyle name="Total 6 2 3 2 5 2 2" xfId="48114"/>
    <cellStyle name="Total 6 2 3 2 5 3" xfId="38592"/>
    <cellStyle name="Total 6 2 3 2 6" xfId="17413"/>
    <cellStyle name="Total 6 2 3 2 6 2" xfId="29156"/>
    <cellStyle name="Total 6 2 3 2 6 2 2" xfId="48982"/>
    <cellStyle name="Total 6 2 3 2 6 3" xfId="39463"/>
    <cellStyle name="Total 6 2 3 2 7" xfId="18260"/>
    <cellStyle name="Total 6 2 3 2 7 2" xfId="29980"/>
    <cellStyle name="Total 6 2 3 2 7 2 2" xfId="49806"/>
    <cellStyle name="Total 6 2 3 2 7 3" xfId="40310"/>
    <cellStyle name="Total 6 2 3 2 8" xfId="19027"/>
    <cellStyle name="Total 6 2 3 2 8 2" xfId="41077"/>
    <cellStyle name="Total 6 2 3 2 9" xfId="31496"/>
    <cellStyle name="Total 6 2 3 3" xfId="9853"/>
    <cellStyle name="Total 6 2 3 3 2" xfId="14258"/>
    <cellStyle name="Total 6 2 3 3 2 2" xfId="26030"/>
    <cellStyle name="Total 6 2 3 3 2 2 2" xfId="45856"/>
    <cellStyle name="Total 6 2 3 3 2 3" xfId="36308"/>
    <cellStyle name="Total 6 2 3 3 3" xfId="15218"/>
    <cellStyle name="Total 6 2 3 3 3 2" xfId="26988"/>
    <cellStyle name="Total 6 2 3 3 3 2 2" xfId="46814"/>
    <cellStyle name="Total 6 2 3 3 3 3" xfId="37268"/>
    <cellStyle name="Total 6 2 3 3 4" xfId="16170"/>
    <cellStyle name="Total 6 2 3 3 4 2" xfId="27916"/>
    <cellStyle name="Total 6 2 3 3 4 2 2" xfId="47742"/>
    <cellStyle name="Total 6 2 3 3 4 3" xfId="38220"/>
    <cellStyle name="Total 6 2 3 3 5" xfId="17044"/>
    <cellStyle name="Total 6 2 3 3 5 2" xfId="28790"/>
    <cellStyle name="Total 6 2 3 3 5 2 2" xfId="48616"/>
    <cellStyle name="Total 6 2 3 3 5 3" xfId="39094"/>
    <cellStyle name="Total 6 2 3 3 6" xfId="17909"/>
    <cellStyle name="Total 6 2 3 3 6 2" xfId="29629"/>
    <cellStyle name="Total 6 2 3 3 6 2 2" xfId="49455"/>
    <cellStyle name="Total 6 2 3 3 6 3" xfId="39959"/>
    <cellStyle name="Total 6 2 3 3 7" xfId="18685"/>
    <cellStyle name="Total 6 2 3 3 7 2" xfId="30405"/>
    <cellStyle name="Total 6 2 3 3 7 2 2" xfId="50231"/>
    <cellStyle name="Total 6 2 3 3 7 3" xfId="40735"/>
    <cellStyle name="Total 6 2 3 3 8" xfId="19442"/>
    <cellStyle name="Total 6 2 3 3 8 2" xfId="41492"/>
    <cellStyle name="Total 6 2 3 3 9" xfId="31917"/>
    <cellStyle name="Total 6 2 3 4" xfId="12623"/>
    <cellStyle name="Total 6 2 3 4 2" xfId="24436"/>
    <cellStyle name="Total 6 2 3 4 2 2" xfId="44263"/>
    <cellStyle name="Total 6 2 3 4 3" xfId="34674"/>
    <cellStyle name="Total 6 2 3 5" xfId="10574"/>
    <cellStyle name="Total 6 2 3 5 2" xfId="22445"/>
    <cellStyle name="Total 6 2 3 5 2 2" xfId="42276"/>
    <cellStyle name="Total 6 2 3 5 3" xfId="32629"/>
    <cellStyle name="Total 6 2 3 6" xfId="13569"/>
    <cellStyle name="Total 6 2 3 6 2" xfId="25351"/>
    <cellStyle name="Total 6 2 3 6 2 2" xfId="45177"/>
    <cellStyle name="Total 6 2 3 6 3" xfId="35619"/>
    <cellStyle name="Total 6 2 3 7" xfId="14578"/>
    <cellStyle name="Total 6 2 3 7 2" xfId="26349"/>
    <cellStyle name="Total 6 2 3 7 2 2" xfId="46175"/>
    <cellStyle name="Total 6 2 3 7 3" xfId="36628"/>
    <cellStyle name="Total 6 2 3 8" xfId="15536"/>
    <cellStyle name="Total 6 2 3 8 2" xfId="27299"/>
    <cellStyle name="Total 6 2 3 8 2 2" xfId="47125"/>
    <cellStyle name="Total 6 2 3 8 3" xfId="37586"/>
    <cellStyle name="Total 6 2 3 9" xfId="16467"/>
    <cellStyle name="Total 6 2 3 9 2" xfId="28213"/>
    <cellStyle name="Total 6 2 3 9 2 2" xfId="48039"/>
    <cellStyle name="Total 6 2 3 9 3" xfId="38517"/>
    <cellStyle name="Total 6 2 4" xfId="8193"/>
    <cellStyle name="Total 6 2 4 2" xfId="13163"/>
    <cellStyle name="Total 6 2 4 2 2" xfId="24956"/>
    <cellStyle name="Total 6 2 4 2 2 2" xfId="44782"/>
    <cellStyle name="Total 6 2 4 2 3" xfId="35213"/>
    <cellStyle name="Total 6 2 4 3" xfId="10147"/>
    <cellStyle name="Total 6 2 4 3 2" xfId="22021"/>
    <cellStyle name="Total 6 2 4 3 2 2" xfId="41853"/>
    <cellStyle name="Total 6 2 4 3 3" xfId="32203"/>
    <cellStyle name="Total 6 2 4 4" xfId="11977"/>
    <cellStyle name="Total 6 2 4 4 2" xfId="23804"/>
    <cellStyle name="Total 6 2 4 4 2 2" xfId="43632"/>
    <cellStyle name="Total 6 2 4 4 3" xfId="34029"/>
    <cellStyle name="Total 6 2 4 5" xfId="11146"/>
    <cellStyle name="Total 6 2 4 5 2" xfId="23014"/>
    <cellStyle name="Total 6 2 4 5 2 2" xfId="42844"/>
    <cellStyle name="Total 6 2 4 5 3" xfId="33200"/>
    <cellStyle name="Total 6 2 4 6" xfId="12733"/>
    <cellStyle name="Total 6 2 4 6 2" xfId="24542"/>
    <cellStyle name="Total 6 2 4 6 2 2" xfId="44369"/>
    <cellStyle name="Total 6 2 4 6 3" xfId="34784"/>
    <cellStyle name="Total 6 2 4 7" xfId="10484"/>
    <cellStyle name="Total 6 2 4 7 2" xfId="22358"/>
    <cellStyle name="Total 6 2 4 7 2 2" xfId="42189"/>
    <cellStyle name="Total 6 2 4 7 3" xfId="32539"/>
    <cellStyle name="Total 6 2 4 8" xfId="11900"/>
    <cellStyle name="Total 6 2 4 8 2" xfId="33952"/>
    <cellStyle name="Total 6 2 4 9" xfId="31249"/>
    <cellStyle name="Total 6 2 5" xfId="9625"/>
    <cellStyle name="Total 6 2 5 2" xfId="14030"/>
    <cellStyle name="Total 6 2 5 2 2" xfId="25802"/>
    <cellStyle name="Total 6 2 5 2 2 2" xfId="45628"/>
    <cellStyle name="Total 6 2 5 2 3" xfId="36080"/>
    <cellStyle name="Total 6 2 5 3" xfId="14990"/>
    <cellStyle name="Total 6 2 5 3 2" xfId="26760"/>
    <cellStyle name="Total 6 2 5 3 2 2" xfId="46586"/>
    <cellStyle name="Total 6 2 5 3 3" xfId="37040"/>
    <cellStyle name="Total 6 2 5 4" xfId="15942"/>
    <cellStyle name="Total 6 2 5 4 2" xfId="27688"/>
    <cellStyle name="Total 6 2 5 4 2 2" xfId="47514"/>
    <cellStyle name="Total 6 2 5 4 3" xfId="37992"/>
    <cellStyle name="Total 6 2 5 5" xfId="16816"/>
    <cellStyle name="Total 6 2 5 5 2" xfId="28562"/>
    <cellStyle name="Total 6 2 5 5 2 2" xfId="48388"/>
    <cellStyle name="Total 6 2 5 5 3" xfId="38866"/>
    <cellStyle name="Total 6 2 5 6" xfId="17681"/>
    <cellStyle name="Total 6 2 5 6 2" xfId="29401"/>
    <cellStyle name="Total 6 2 5 6 2 2" xfId="49227"/>
    <cellStyle name="Total 6 2 5 6 3" xfId="39731"/>
    <cellStyle name="Total 6 2 5 7" xfId="18457"/>
    <cellStyle name="Total 6 2 5 7 2" xfId="30177"/>
    <cellStyle name="Total 6 2 5 7 2 2" xfId="50003"/>
    <cellStyle name="Total 6 2 5 7 3" xfId="40507"/>
    <cellStyle name="Total 6 2 5 8" xfId="19214"/>
    <cellStyle name="Total 6 2 5 8 2" xfId="41264"/>
    <cellStyle name="Total 6 2 5 9" xfId="31689"/>
    <cellStyle name="Total 6 2 6" xfId="12090"/>
    <cellStyle name="Total 6 2 6 2" xfId="23916"/>
    <cellStyle name="Total 6 2 6 2 2" xfId="43744"/>
    <cellStyle name="Total 6 2 6 3" xfId="34142"/>
    <cellStyle name="Total 6 2 7" xfId="11045"/>
    <cellStyle name="Total 6 2 7 2" xfId="22913"/>
    <cellStyle name="Total 6 2 7 2 2" xfId="42743"/>
    <cellStyle name="Total 6 2 7 3" xfId="33099"/>
    <cellStyle name="Total 6 2 8" xfId="11697"/>
    <cellStyle name="Total 6 2 8 2" xfId="23550"/>
    <cellStyle name="Total 6 2 8 2 2" xfId="43379"/>
    <cellStyle name="Total 6 2 8 3" xfId="33750"/>
    <cellStyle name="Total 6 2 9" xfId="11360"/>
    <cellStyle name="Total 6 2 9 2" xfId="23224"/>
    <cellStyle name="Total 6 2 9 2 2" xfId="43053"/>
    <cellStyle name="Total 6 2 9 3" xfId="33413"/>
    <cellStyle name="Total 6 3" xfId="7081"/>
    <cellStyle name="Total 6 3 10" xfId="11338"/>
    <cellStyle name="Total 6 3 10 2" xfId="23205"/>
    <cellStyle name="Total 6 3 10 2 2" xfId="43035"/>
    <cellStyle name="Total 6 3 10 3" xfId="33392"/>
    <cellStyle name="Total 6 3 11" xfId="13542"/>
    <cellStyle name="Total 6 3 11 2" xfId="25324"/>
    <cellStyle name="Total 6 3 11 2 2" xfId="45150"/>
    <cellStyle name="Total 6 3 11 3" xfId="35592"/>
    <cellStyle name="Total 6 3 12" xfId="30833"/>
    <cellStyle name="Total 6 3 2" xfId="7886"/>
    <cellStyle name="Total 6 3 2 10" xfId="15755"/>
    <cellStyle name="Total 6 3 2 10 2" xfId="27509"/>
    <cellStyle name="Total 6 3 2 10 2 2" xfId="47335"/>
    <cellStyle name="Total 6 3 2 10 3" xfId="37805"/>
    <cellStyle name="Total 6 3 2 11" xfId="31082"/>
    <cellStyle name="Total 6 3 2 2" xfId="9529"/>
    <cellStyle name="Total 6 3 2 2 2" xfId="13951"/>
    <cellStyle name="Total 6 3 2 2 2 2" xfId="25724"/>
    <cellStyle name="Total 6 3 2 2 2 2 2" xfId="45550"/>
    <cellStyle name="Total 6 3 2 2 2 3" xfId="36001"/>
    <cellStyle name="Total 6 3 2 2 3" xfId="14913"/>
    <cellStyle name="Total 6 3 2 2 3 2" xfId="26683"/>
    <cellStyle name="Total 6 3 2 2 3 2 2" xfId="46509"/>
    <cellStyle name="Total 6 3 2 2 3 3" xfId="36963"/>
    <cellStyle name="Total 6 3 2 2 4" xfId="15865"/>
    <cellStyle name="Total 6 3 2 2 4 2" xfId="27611"/>
    <cellStyle name="Total 6 3 2 2 4 2 2" xfId="47437"/>
    <cellStyle name="Total 6 3 2 2 4 3" xfId="37915"/>
    <cellStyle name="Total 6 3 2 2 5" xfId="16743"/>
    <cellStyle name="Total 6 3 2 2 5 2" xfId="28489"/>
    <cellStyle name="Total 6 3 2 2 5 2 2" xfId="48315"/>
    <cellStyle name="Total 6 3 2 2 5 3" xfId="38793"/>
    <cellStyle name="Total 6 3 2 2 6" xfId="17608"/>
    <cellStyle name="Total 6 3 2 2 6 2" xfId="29328"/>
    <cellStyle name="Total 6 3 2 2 6 2 2" xfId="49154"/>
    <cellStyle name="Total 6 3 2 2 6 3" xfId="39658"/>
    <cellStyle name="Total 6 3 2 2 7" xfId="18384"/>
    <cellStyle name="Total 6 3 2 2 7 2" xfId="30104"/>
    <cellStyle name="Total 6 3 2 2 7 2 2" xfId="49930"/>
    <cellStyle name="Total 6 3 2 2 7 3" xfId="40434"/>
    <cellStyle name="Total 6 3 2 2 8" xfId="19141"/>
    <cellStyle name="Total 6 3 2 2 8 2" xfId="41191"/>
    <cellStyle name="Total 6 3 2 2 9" xfId="31616"/>
    <cellStyle name="Total 6 3 2 3" xfId="9967"/>
    <cellStyle name="Total 6 3 2 3 2" xfId="14372"/>
    <cellStyle name="Total 6 3 2 3 2 2" xfId="26144"/>
    <cellStyle name="Total 6 3 2 3 2 2 2" xfId="45970"/>
    <cellStyle name="Total 6 3 2 3 2 3" xfId="36422"/>
    <cellStyle name="Total 6 3 2 3 3" xfId="15332"/>
    <cellStyle name="Total 6 3 2 3 3 2" xfId="27102"/>
    <cellStyle name="Total 6 3 2 3 3 2 2" xfId="46928"/>
    <cellStyle name="Total 6 3 2 3 3 3" xfId="37382"/>
    <cellStyle name="Total 6 3 2 3 4" xfId="16284"/>
    <cellStyle name="Total 6 3 2 3 4 2" xfId="28030"/>
    <cellStyle name="Total 6 3 2 3 4 2 2" xfId="47856"/>
    <cellStyle name="Total 6 3 2 3 4 3" xfId="38334"/>
    <cellStyle name="Total 6 3 2 3 5" xfId="17158"/>
    <cellStyle name="Total 6 3 2 3 5 2" xfId="28904"/>
    <cellStyle name="Total 6 3 2 3 5 2 2" xfId="48730"/>
    <cellStyle name="Total 6 3 2 3 5 3" xfId="39208"/>
    <cellStyle name="Total 6 3 2 3 6" xfId="18023"/>
    <cellStyle name="Total 6 3 2 3 6 2" xfId="29743"/>
    <cellStyle name="Total 6 3 2 3 6 2 2" xfId="49569"/>
    <cellStyle name="Total 6 3 2 3 6 3" xfId="40073"/>
    <cellStyle name="Total 6 3 2 3 7" xfId="18799"/>
    <cellStyle name="Total 6 3 2 3 7 2" xfId="30519"/>
    <cellStyle name="Total 6 3 2 3 7 2 2" xfId="50345"/>
    <cellStyle name="Total 6 3 2 3 7 3" xfId="40849"/>
    <cellStyle name="Total 6 3 2 3 8" xfId="19556"/>
    <cellStyle name="Total 6 3 2 3 8 2" xfId="41606"/>
    <cellStyle name="Total 6 3 2 3 9" xfId="32031"/>
    <cellStyle name="Total 6 3 2 4" xfId="12937"/>
    <cellStyle name="Total 6 3 2 4 2" xfId="24734"/>
    <cellStyle name="Total 6 3 2 4 2 2" xfId="44561"/>
    <cellStyle name="Total 6 3 2 4 3" xfId="34988"/>
    <cellStyle name="Total 6 3 2 5" xfId="10367"/>
    <cellStyle name="Total 6 3 2 5 2" xfId="22241"/>
    <cellStyle name="Total 6 3 2 5 2 2" xfId="42072"/>
    <cellStyle name="Total 6 3 2 5 3" xfId="32422"/>
    <cellStyle name="Total 6 3 2 6" xfId="12822"/>
    <cellStyle name="Total 6 3 2 6 2" xfId="24626"/>
    <cellStyle name="Total 6 3 2 6 2 2" xfId="44453"/>
    <cellStyle name="Total 6 3 2 6 3" xfId="34873"/>
    <cellStyle name="Total 6 3 2 7" xfId="10413"/>
    <cellStyle name="Total 6 3 2 7 2" xfId="22287"/>
    <cellStyle name="Total 6 3 2 7 2 2" xfId="42118"/>
    <cellStyle name="Total 6 3 2 7 3" xfId="32468"/>
    <cellStyle name="Total 6 3 2 8" xfId="13834"/>
    <cellStyle name="Total 6 3 2 8 2" xfId="25609"/>
    <cellStyle name="Total 6 3 2 8 2 2" xfId="45435"/>
    <cellStyle name="Total 6 3 2 8 3" xfId="35884"/>
    <cellStyle name="Total 6 3 2 9" xfId="14803"/>
    <cellStyle name="Total 6 3 2 9 2" xfId="26573"/>
    <cellStyle name="Total 6 3 2 9 2 2" xfId="46399"/>
    <cellStyle name="Total 6 3 2 9 3" xfId="36853"/>
    <cellStyle name="Total 6 3 3" xfId="8726"/>
    <cellStyle name="Total 6 3 3 2" xfId="13468"/>
    <cellStyle name="Total 6 3 3 2 2" xfId="25253"/>
    <cellStyle name="Total 6 3 3 2 2 2" xfId="45079"/>
    <cellStyle name="Total 6 3 3 2 3" xfId="35518"/>
    <cellStyle name="Total 6 3 3 3" xfId="14488"/>
    <cellStyle name="Total 6 3 3 3 2" xfId="26260"/>
    <cellStyle name="Total 6 3 3 3 2 2" xfId="46086"/>
    <cellStyle name="Total 6 3 3 3 3" xfId="36538"/>
    <cellStyle name="Total 6 3 3 4" xfId="15448"/>
    <cellStyle name="Total 6 3 3 4 2" xfId="27216"/>
    <cellStyle name="Total 6 3 3 4 2 2" xfId="47042"/>
    <cellStyle name="Total 6 3 3 4 3" xfId="37498"/>
    <cellStyle name="Total 6 3 3 5" xfId="16397"/>
    <cellStyle name="Total 6 3 3 5 2" xfId="28143"/>
    <cellStyle name="Total 6 3 3 5 2 2" xfId="47969"/>
    <cellStyle name="Total 6 3 3 5 3" xfId="38447"/>
    <cellStyle name="Total 6 3 3 6" xfId="17270"/>
    <cellStyle name="Total 6 3 3 6 2" xfId="29016"/>
    <cellStyle name="Total 6 3 3 6 2 2" xfId="48842"/>
    <cellStyle name="Total 6 3 3 6 3" xfId="39320"/>
    <cellStyle name="Total 6 3 3 7" xfId="18135"/>
    <cellStyle name="Total 6 3 3 7 2" xfId="29855"/>
    <cellStyle name="Total 6 3 3 7 2 2" xfId="49681"/>
    <cellStyle name="Total 6 3 3 7 3" xfId="40185"/>
    <cellStyle name="Total 6 3 3 8" xfId="18911"/>
    <cellStyle name="Total 6 3 3 8 2" xfId="40961"/>
    <cellStyle name="Total 6 3 3 9" xfId="31367"/>
    <cellStyle name="Total 6 3 4" xfId="9737"/>
    <cellStyle name="Total 6 3 4 2" xfId="14142"/>
    <cellStyle name="Total 6 3 4 2 2" xfId="25914"/>
    <cellStyle name="Total 6 3 4 2 2 2" xfId="45740"/>
    <cellStyle name="Total 6 3 4 2 3" xfId="36192"/>
    <cellStyle name="Total 6 3 4 3" xfId="15102"/>
    <cellStyle name="Total 6 3 4 3 2" xfId="26872"/>
    <cellStyle name="Total 6 3 4 3 2 2" xfId="46698"/>
    <cellStyle name="Total 6 3 4 3 3" xfId="37152"/>
    <cellStyle name="Total 6 3 4 4" xfId="16054"/>
    <cellStyle name="Total 6 3 4 4 2" xfId="27800"/>
    <cellStyle name="Total 6 3 4 4 2 2" xfId="47626"/>
    <cellStyle name="Total 6 3 4 4 3" xfId="38104"/>
    <cellStyle name="Total 6 3 4 5" xfId="16928"/>
    <cellStyle name="Total 6 3 4 5 2" xfId="28674"/>
    <cellStyle name="Total 6 3 4 5 2 2" xfId="48500"/>
    <cellStyle name="Total 6 3 4 5 3" xfId="38978"/>
    <cellStyle name="Total 6 3 4 6" xfId="17793"/>
    <cellStyle name="Total 6 3 4 6 2" xfId="29513"/>
    <cellStyle name="Total 6 3 4 6 2 2" xfId="49339"/>
    <cellStyle name="Total 6 3 4 6 3" xfId="39843"/>
    <cellStyle name="Total 6 3 4 7" xfId="18569"/>
    <cellStyle name="Total 6 3 4 7 2" xfId="30289"/>
    <cellStyle name="Total 6 3 4 7 2 2" xfId="50115"/>
    <cellStyle name="Total 6 3 4 7 3" xfId="40619"/>
    <cellStyle name="Total 6 3 4 8" xfId="19326"/>
    <cellStyle name="Total 6 3 4 8 2" xfId="41376"/>
    <cellStyle name="Total 6 3 4 9" xfId="31801"/>
    <cellStyle name="Total 6 3 5" xfId="12439"/>
    <cellStyle name="Total 6 3 5 2" xfId="24255"/>
    <cellStyle name="Total 6 3 5 2 2" xfId="44082"/>
    <cellStyle name="Total 6 3 5 3" xfId="34490"/>
    <cellStyle name="Total 6 3 6" xfId="10744"/>
    <cellStyle name="Total 6 3 6 2" xfId="22615"/>
    <cellStyle name="Total 6 3 6 2 2" xfId="42446"/>
    <cellStyle name="Total 6 3 6 3" xfId="32799"/>
    <cellStyle name="Total 6 3 7" xfId="12140"/>
    <cellStyle name="Total 6 3 7 2" xfId="23965"/>
    <cellStyle name="Total 6 3 7 2 2" xfId="43792"/>
    <cellStyle name="Total 6 3 7 3" xfId="34191"/>
    <cellStyle name="Total 6 3 8" xfId="11006"/>
    <cellStyle name="Total 6 3 8 2" xfId="22875"/>
    <cellStyle name="Total 6 3 8 2 2" xfId="42706"/>
    <cellStyle name="Total 6 3 8 3" xfId="33061"/>
    <cellStyle name="Total 6 3 9" xfId="11734"/>
    <cellStyle name="Total 6 3 9 2" xfId="23583"/>
    <cellStyle name="Total 6 3 9 2 2" xfId="43411"/>
    <cellStyle name="Total 6 3 9 3" xfId="33786"/>
    <cellStyle name="Total 6 4" xfId="7348"/>
    <cellStyle name="Total 6 4 10" xfId="12214"/>
    <cellStyle name="Total 6 4 10 2" xfId="24036"/>
    <cellStyle name="Total 6 4 10 2 2" xfId="43863"/>
    <cellStyle name="Total 6 4 10 3" xfId="34265"/>
    <cellStyle name="Total 6 4 11" xfId="30961"/>
    <cellStyle name="Total 6 4 2" xfId="8991"/>
    <cellStyle name="Total 6 4 2 2" xfId="13651"/>
    <cellStyle name="Total 6 4 2 2 2" xfId="25433"/>
    <cellStyle name="Total 6 4 2 2 2 2" xfId="45259"/>
    <cellStyle name="Total 6 4 2 2 3" xfId="35701"/>
    <cellStyle name="Total 6 4 2 3" xfId="14657"/>
    <cellStyle name="Total 6 4 2 3 2" xfId="26428"/>
    <cellStyle name="Total 6 4 2 3 2 2" xfId="46254"/>
    <cellStyle name="Total 6 4 2 3 3" xfId="36707"/>
    <cellStyle name="Total 6 4 2 4" xfId="15615"/>
    <cellStyle name="Total 6 4 2 4 2" xfId="27375"/>
    <cellStyle name="Total 6 4 2 4 2 2" xfId="47201"/>
    <cellStyle name="Total 6 4 2 4 3" xfId="37665"/>
    <cellStyle name="Total 6 4 2 5" xfId="16541"/>
    <cellStyle name="Total 6 4 2 5 2" xfId="28287"/>
    <cellStyle name="Total 6 4 2 5 2 2" xfId="48113"/>
    <cellStyle name="Total 6 4 2 5 3" xfId="38591"/>
    <cellStyle name="Total 6 4 2 6" xfId="17412"/>
    <cellStyle name="Total 6 4 2 6 2" xfId="29155"/>
    <cellStyle name="Total 6 4 2 6 2 2" xfId="48981"/>
    <cellStyle name="Total 6 4 2 6 3" xfId="39462"/>
    <cellStyle name="Total 6 4 2 7" xfId="18259"/>
    <cellStyle name="Total 6 4 2 7 2" xfId="29979"/>
    <cellStyle name="Total 6 4 2 7 2 2" xfId="49805"/>
    <cellStyle name="Total 6 4 2 7 3" xfId="40309"/>
    <cellStyle name="Total 6 4 2 8" xfId="19026"/>
    <cellStyle name="Total 6 4 2 8 2" xfId="41076"/>
    <cellStyle name="Total 6 4 2 9" xfId="31495"/>
    <cellStyle name="Total 6 4 3" xfId="9852"/>
    <cellStyle name="Total 6 4 3 2" xfId="14257"/>
    <cellStyle name="Total 6 4 3 2 2" xfId="26029"/>
    <cellStyle name="Total 6 4 3 2 2 2" xfId="45855"/>
    <cellStyle name="Total 6 4 3 2 3" xfId="36307"/>
    <cellStyle name="Total 6 4 3 3" xfId="15217"/>
    <cellStyle name="Total 6 4 3 3 2" xfId="26987"/>
    <cellStyle name="Total 6 4 3 3 2 2" xfId="46813"/>
    <cellStyle name="Total 6 4 3 3 3" xfId="37267"/>
    <cellStyle name="Total 6 4 3 4" xfId="16169"/>
    <cellStyle name="Total 6 4 3 4 2" xfId="27915"/>
    <cellStyle name="Total 6 4 3 4 2 2" xfId="47741"/>
    <cellStyle name="Total 6 4 3 4 3" xfId="38219"/>
    <cellStyle name="Total 6 4 3 5" xfId="17043"/>
    <cellStyle name="Total 6 4 3 5 2" xfId="28789"/>
    <cellStyle name="Total 6 4 3 5 2 2" xfId="48615"/>
    <cellStyle name="Total 6 4 3 5 3" xfId="39093"/>
    <cellStyle name="Total 6 4 3 6" xfId="17908"/>
    <cellStyle name="Total 6 4 3 6 2" xfId="29628"/>
    <cellStyle name="Total 6 4 3 6 2 2" xfId="49454"/>
    <cellStyle name="Total 6 4 3 6 3" xfId="39958"/>
    <cellStyle name="Total 6 4 3 7" xfId="18684"/>
    <cellStyle name="Total 6 4 3 7 2" xfId="30404"/>
    <cellStyle name="Total 6 4 3 7 2 2" xfId="50230"/>
    <cellStyle name="Total 6 4 3 7 3" xfId="40734"/>
    <cellStyle name="Total 6 4 3 8" xfId="19441"/>
    <cellStyle name="Total 6 4 3 8 2" xfId="41491"/>
    <cellStyle name="Total 6 4 3 9" xfId="31916"/>
    <cellStyle name="Total 6 4 4" xfId="12622"/>
    <cellStyle name="Total 6 4 4 2" xfId="24435"/>
    <cellStyle name="Total 6 4 4 2 2" xfId="44262"/>
    <cellStyle name="Total 6 4 4 3" xfId="34673"/>
    <cellStyle name="Total 6 4 5" xfId="10575"/>
    <cellStyle name="Total 6 4 5 2" xfId="22446"/>
    <cellStyle name="Total 6 4 5 2 2" xfId="42277"/>
    <cellStyle name="Total 6 4 5 3" xfId="32630"/>
    <cellStyle name="Total 6 4 6" xfId="12538"/>
    <cellStyle name="Total 6 4 6 2" xfId="24353"/>
    <cellStyle name="Total 6 4 6 2 2" xfId="44180"/>
    <cellStyle name="Total 6 4 6 3" xfId="34589"/>
    <cellStyle name="Total 6 4 7" xfId="10655"/>
    <cellStyle name="Total 6 4 7 2" xfId="22526"/>
    <cellStyle name="Total 6 4 7 2 2" xfId="42357"/>
    <cellStyle name="Total 6 4 7 3" xfId="32710"/>
    <cellStyle name="Total 6 4 8" xfId="11855"/>
    <cellStyle name="Total 6 4 8 2" xfId="23694"/>
    <cellStyle name="Total 6 4 8 2 2" xfId="43522"/>
    <cellStyle name="Total 6 4 8 3" xfId="33907"/>
    <cellStyle name="Total 6 4 9" xfId="11248"/>
    <cellStyle name="Total 6 4 9 2" xfId="23116"/>
    <cellStyle name="Total 6 4 9 2 2" xfId="42946"/>
    <cellStyle name="Total 6 4 9 3" xfId="33302"/>
    <cellStyle name="Total 6 5" xfId="8192"/>
    <cellStyle name="Total 6 5 2" xfId="13162"/>
    <cellStyle name="Total 6 5 2 2" xfId="24955"/>
    <cellStyle name="Total 6 5 2 2 2" xfId="44781"/>
    <cellStyle name="Total 6 5 2 3" xfId="35212"/>
    <cellStyle name="Total 6 5 3" xfId="10148"/>
    <cellStyle name="Total 6 5 3 2" xfId="22022"/>
    <cellStyle name="Total 6 5 3 2 2" xfId="41854"/>
    <cellStyle name="Total 6 5 3 3" xfId="32204"/>
    <cellStyle name="Total 6 5 4" xfId="11976"/>
    <cellStyle name="Total 6 5 4 2" xfId="23803"/>
    <cellStyle name="Total 6 5 4 2 2" xfId="43631"/>
    <cellStyle name="Total 6 5 4 3" xfId="34028"/>
    <cellStyle name="Total 6 5 5" xfId="11147"/>
    <cellStyle name="Total 6 5 5 2" xfId="23015"/>
    <cellStyle name="Total 6 5 5 2 2" xfId="42845"/>
    <cellStyle name="Total 6 5 5 3" xfId="33201"/>
    <cellStyle name="Total 6 5 6" xfId="12129"/>
    <cellStyle name="Total 6 5 6 2" xfId="23954"/>
    <cellStyle name="Total 6 5 6 2 2" xfId="43781"/>
    <cellStyle name="Total 6 5 6 3" xfId="34180"/>
    <cellStyle name="Total 6 5 7" xfId="11015"/>
    <cellStyle name="Total 6 5 7 2" xfId="22884"/>
    <cellStyle name="Total 6 5 7 2 2" xfId="42715"/>
    <cellStyle name="Total 6 5 7 3" xfId="33070"/>
    <cellStyle name="Total 6 5 8" xfId="11725"/>
    <cellStyle name="Total 6 5 8 2" xfId="33777"/>
    <cellStyle name="Total 6 5 9" xfId="31248"/>
    <cellStyle name="Total 6 6" xfId="9624"/>
    <cellStyle name="Total 6 6 2" xfId="14029"/>
    <cellStyle name="Total 6 6 2 2" xfId="25801"/>
    <cellStyle name="Total 6 6 2 2 2" xfId="45627"/>
    <cellStyle name="Total 6 6 2 3" xfId="36079"/>
    <cellStyle name="Total 6 6 3" xfId="14989"/>
    <cellStyle name="Total 6 6 3 2" xfId="26759"/>
    <cellStyle name="Total 6 6 3 2 2" xfId="46585"/>
    <cellStyle name="Total 6 6 3 3" xfId="37039"/>
    <cellStyle name="Total 6 6 4" xfId="15941"/>
    <cellStyle name="Total 6 6 4 2" xfId="27687"/>
    <cellStyle name="Total 6 6 4 2 2" xfId="47513"/>
    <cellStyle name="Total 6 6 4 3" xfId="37991"/>
    <cellStyle name="Total 6 6 5" xfId="16815"/>
    <cellStyle name="Total 6 6 5 2" xfId="28561"/>
    <cellStyle name="Total 6 6 5 2 2" xfId="48387"/>
    <cellStyle name="Total 6 6 5 3" xfId="38865"/>
    <cellStyle name="Total 6 6 6" xfId="17680"/>
    <cellStyle name="Total 6 6 6 2" xfId="29400"/>
    <cellStyle name="Total 6 6 6 2 2" xfId="49226"/>
    <cellStyle name="Total 6 6 6 3" xfId="39730"/>
    <cellStyle name="Total 6 6 7" xfId="18456"/>
    <cellStyle name="Total 6 6 7 2" xfId="30176"/>
    <cellStyle name="Total 6 6 7 2 2" xfId="50002"/>
    <cellStyle name="Total 6 6 7 3" xfId="40506"/>
    <cellStyle name="Total 6 6 8" xfId="19213"/>
    <cellStyle name="Total 6 6 8 2" xfId="41263"/>
    <cellStyle name="Total 6 6 9" xfId="31688"/>
    <cellStyle name="Total 6 7" xfId="12089"/>
    <cellStyle name="Total 6 7 2" xfId="23915"/>
    <cellStyle name="Total 6 7 2 2" xfId="43743"/>
    <cellStyle name="Total 6 7 3" xfId="34141"/>
    <cellStyle name="Total 6 8" xfId="11046"/>
    <cellStyle name="Total 6 8 2" xfId="22914"/>
    <cellStyle name="Total 6 8 2 2" xfId="42744"/>
    <cellStyle name="Total 6 8 3" xfId="33100"/>
    <cellStyle name="Total 6 9" xfId="11696"/>
    <cellStyle name="Total 6 9 2" xfId="23549"/>
    <cellStyle name="Total 6 9 2 2" xfId="43378"/>
    <cellStyle name="Total 6 9 3" xfId="33749"/>
    <cellStyle name="Total 7" xfId="6456"/>
    <cellStyle name="Total 7 10" xfId="11359"/>
    <cellStyle name="Total 7 10 2" xfId="23223"/>
    <cellStyle name="Total 7 10 2 2" xfId="43052"/>
    <cellStyle name="Total 7 10 3" xfId="33412"/>
    <cellStyle name="Total 7 11" xfId="12204"/>
    <cellStyle name="Total 7 11 2" xfId="24028"/>
    <cellStyle name="Total 7 11 2 2" xfId="43855"/>
    <cellStyle name="Total 7 11 3" xfId="34255"/>
    <cellStyle name="Total 7 12" xfId="10950"/>
    <cellStyle name="Total 7 12 2" xfId="22820"/>
    <cellStyle name="Total 7 12 2 2" xfId="42651"/>
    <cellStyle name="Total 7 12 3" xfId="33005"/>
    <cellStyle name="Total 7 13" xfId="11786"/>
    <cellStyle name="Total 7 13 2" xfId="23633"/>
    <cellStyle name="Total 7 13 2 2" xfId="43461"/>
    <cellStyle name="Total 7 13 3" xfId="33838"/>
    <cellStyle name="Total 7 14" xfId="30713"/>
    <cellStyle name="Total 7 2" xfId="6457"/>
    <cellStyle name="Total 7 2 10" xfId="12696"/>
    <cellStyle name="Total 7 2 10 2" xfId="24509"/>
    <cellStyle name="Total 7 2 10 2 2" xfId="44336"/>
    <cellStyle name="Total 7 2 10 3" xfId="34747"/>
    <cellStyle name="Total 7 2 11" xfId="10505"/>
    <cellStyle name="Total 7 2 11 2" xfId="22376"/>
    <cellStyle name="Total 7 2 11 2 2" xfId="42207"/>
    <cellStyle name="Total 7 2 11 3" xfId="32560"/>
    <cellStyle name="Total 7 2 12" xfId="13824"/>
    <cellStyle name="Total 7 2 12 2" xfId="25599"/>
    <cellStyle name="Total 7 2 12 2 2" xfId="45425"/>
    <cellStyle name="Total 7 2 12 3" xfId="35874"/>
    <cellStyle name="Total 7 2 13" xfId="30714"/>
    <cellStyle name="Total 7 2 2" xfId="7084"/>
    <cellStyle name="Total 7 2 2 10" xfId="10103"/>
    <cellStyle name="Total 7 2 2 10 2" xfId="21978"/>
    <cellStyle name="Total 7 2 2 10 2 2" xfId="41810"/>
    <cellStyle name="Total 7 2 2 10 3" xfId="32159"/>
    <cellStyle name="Total 7 2 2 11" xfId="12324"/>
    <cellStyle name="Total 7 2 2 11 2" xfId="24140"/>
    <cellStyle name="Total 7 2 2 11 2 2" xfId="43967"/>
    <cellStyle name="Total 7 2 2 11 3" xfId="34375"/>
    <cellStyle name="Total 7 2 2 12" xfId="30836"/>
    <cellStyle name="Total 7 2 2 2" xfId="7887"/>
    <cellStyle name="Total 7 2 2 2 10" xfId="17515"/>
    <cellStyle name="Total 7 2 2 2 10 2" xfId="29257"/>
    <cellStyle name="Total 7 2 2 2 10 2 2" xfId="49083"/>
    <cellStyle name="Total 7 2 2 2 10 3" xfId="39565"/>
    <cellStyle name="Total 7 2 2 2 11" xfId="31083"/>
    <cellStyle name="Total 7 2 2 2 2" xfId="9530"/>
    <cellStyle name="Total 7 2 2 2 2 2" xfId="13952"/>
    <cellStyle name="Total 7 2 2 2 2 2 2" xfId="25725"/>
    <cellStyle name="Total 7 2 2 2 2 2 2 2" xfId="45551"/>
    <cellStyle name="Total 7 2 2 2 2 2 3" xfId="36002"/>
    <cellStyle name="Total 7 2 2 2 2 3" xfId="14914"/>
    <cellStyle name="Total 7 2 2 2 2 3 2" xfId="26684"/>
    <cellStyle name="Total 7 2 2 2 2 3 2 2" xfId="46510"/>
    <cellStyle name="Total 7 2 2 2 2 3 3" xfId="36964"/>
    <cellStyle name="Total 7 2 2 2 2 4" xfId="15866"/>
    <cellStyle name="Total 7 2 2 2 2 4 2" xfId="27612"/>
    <cellStyle name="Total 7 2 2 2 2 4 2 2" xfId="47438"/>
    <cellStyle name="Total 7 2 2 2 2 4 3" xfId="37916"/>
    <cellStyle name="Total 7 2 2 2 2 5" xfId="16744"/>
    <cellStyle name="Total 7 2 2 2 2 5 2" xfId="28490"/>
    <cellStyle name="Total 7 2 2 2 2 5 2 2" xfId="48316"/>
    <cellStyle name="Total 7 2 2 2 2 5 3" xfId="38794"/>
    <cellStyle name="Total 7 2 2 2 2 6" xfId="17609"/>
    <cellStyle name="Total 7 2 2 2 2 6 2" xfId="29329"/>
    <cellStyle name="Total 7 2 2 2 2 6 2 2" xfId="49155"/>
    <cellStyle name="Total 7 2 2 2 2 6 3" xfId="39659"/>
    <cellStyle name="Total 7 2 2 2 2 7" xfId="18385"/>
    <cellStyle name="Total 7 2 2 2 2 7 2" xfId="30105"/>
    <cellStyle name="Total 7 2 2 2 2 7 2 2" xfId="49931"/>
    <cellStyle name="Total 7 2 2 2 2 7 3" xfId="40435"/>
    <cellStyle name="Total 7 2 2 2 2 8" xfId="19142"/>
    <cellStyle name="Total 7 2 2 2 2 8 2" xfId="41192"/>
    <cellStyle name="Total 7 2 2 2 2 9" xfId="31617"/>
    <cellStyle name="Total 7 2 2 2 3" xfId="9968"/>
    <cellStyle name="Total 7 2 2 2 3 2" xfId="14373"/>
    <cellStyle name="Total 7 2 2 2 3 2 2" xfId="26145"/>
    <cellStyle name="Total 7 2 2 2 3 2 2 2" xfId="45971"/>
    <cellStyle name="Total 7 2 2 2 3 2 3" xfId="36423"/>
    <cellStyle name="Total 7 2 2 2 3 3" xfId="15333"/>
    <cellStyle name="Total 7 2 2 2 3 3 2" xfId="27103"/>
    <cellStyle name="Total 7 2 2 2 3 3 2 2" xfId="46929"/>
    <cellStyle name="Total 7 2 2 2 3 3 3" xfId="37383"/>
    <cellStyle name="Total 7 2 2 2 3 4" xfId="16285"/>
    <cellStyle name="Total 7 2 2 2 3 4 2" xfId="28031"/>
    <cellStyle name="Total 7 2 2 2 3 4 2 2" xfId="47857"/>
    <cellStyle name="Total 7 2 2 2 3 4 3" xfId="38335"/>
    <cellStyle name="Total 7 2 2 2 3 5" xfId="17159"/>
    <cellStyle name="Total 7 2 2 2 3 5 2" xfId="28905"/>
    <cellStyle name="Total 7 2 2 2 3 5 2 2" xfId="48731"/>
    <cellStyle name="Total 7 2 2 2 3 5 3" xfId="39209"/>
    <cellStyle name="Total 7 2 2 2 3 6" xfId="18024"/>
    <cellStyle name="Total 7 2 2 2 3 6 2" xfId="29744"/>
    <cellStyle name="Total 7 2 2 2 3 6 2 2" xfId="49570"/>
    <cellStyle name="Total 7 2 2 2 3 6 3" xfId="40074"/>
    <cellStyle name="Total 7 2 2 2 3 7" xfId="18800"/>
    <cellStyle name="Total 7 2 2 2 3 7 2" xfId="30520"/>
    <cellStyle name="Total 7 2 2 2 3 7 2 2" xfId="50346"/>
    <cellStyle name="Total 7 2 2 2 3 7 3" xfId="40850"/>
    <cellStyle name="Total 7 2 2 2 3 8" xfId="19557"/>
    <cellStyle name="Total 7 2 2 2 3 8 2" xfId="41607"/>
    <cellStyle name="Total 7 2 2 2 3 9" xfId="32032"/>
    <cellStyle name="Total 7 2 2 2 4" xfId="12938"/>
    <cellStyle name="Total 7 2 2 2 4 2" xfId="24735"/>
    <cellStyle name="Total 7 2 2 2 4 2 2" xfId="44562"/>
    <cellStyle name="Total 7 2 2 2 4 3" xfId="34989"/>
    <cellStyle name="Total 7 2 2 2 5" xfId="10366"/>
    <cellStyle name="Total 7 2 2 2 5 2" xfId="22240"/>
    <cellStyle name="Total 7 2 2 2 5 2 2" xfId="42071"/>
    <cellStyle name="Total 7 2 2 2 5 3" xfId="32421"/>
    <cellStyle name="Total 7 2 2 2 6" xfId="13842"/>
    <cellStyle name="Total 7 2 2 2 6 2" xfId="25617"/>
    <cellStyle name="Total 7 2 2 2 6 2 2" xfId="45443"/>
    <cellStyle name="Total 7 2 2 2 6 3" xfId="35892"/>
    <cellStyle name="Total 7 2 2 2 7" xfId="14810"/>
    <cellStyle name="Total 7 2 2 2 7 2" xfId="26580"/>
    <cellStyle name="Total 7 2 2 2 7 2 2" xfId="46406"/>
    <cellStyle name="Total 7 2 2 2 7 3" xfId="36860"/>
    <cellStyle name="Total 7 2 2 2 8" xfId="15762"/>
    <cellStyle name="Total 7 2 2 2 8 2" xfId="27512"/>
    <cellStyle name="Total 7 2 2 2 8 2 2" xfId="47338"/>
    <cellStyle name="Total 7 2 2 2 8 3" xfId="37812"/>
    <cellStyle name="Total 7 2 2 2 9" xfId="16647"/>
    <cellStyle name="Total 7 2 2 2 9 2" xfId="28393"/>
    <cellStyle name="Total 7 2 2 2 9 2 2" xfId="48219"/>
    <cellStyle name="Total 7 2 2 2 9 3" xfId="38697"/>
    <cellStyle name="Total 7 2 2 3" xfId="8729"/>
    <cellStyle name="Total 7 2 2 3 2" xfId="13471"/>
    <cellStyle name="Total 7 2 2 3 2 2" xfId="25256"/>
    <cellStyle name="Total 7 2 2 3 2 2 2" xfId="45082"/>
    <cellStyle name="Total 7 2 2 3 2 3" xfId="35521"/>
    <cellStyle name="Total 7 2 2 3 3" xfId="14491"/>
    <cellStyle name="Total 7 2 2 3 3 2" xfId="26263"/>
    <cellStyle name="Total 7 2 2 3 3 2 2" xfId="46089"/>
    <cellStyle name="Total 7 2 2 3 3 3" xfId="36541"/>
    <cellStyle name="Total 7 2 2 3 4" xfId="15451"/>
    <cellStyle name="Total 7 2 2 3 4 2" xfId="27219"/>
    <cellStyle name="Total 7 2 2 3 4 2 2" xfId="47045"/>
    <cellStyle name="Total 7 2 2 3 4 3" xfId="37501"/>
    <cellStyle name="Total 7 2 2 3 5" xfId="16400"/>
    <cellStyle name="Total 7 2 2 3 5 2" xfId="28146"/>
    <cellStyle name="Total 7 2 2 3 5 2 2" xfId="47972"/>
    <cellStyle name="Total 7 2 2 3 5 3" xfId="38450"/>
    <cellStyle name="Total 7 2 2 3 6" xfId="17273"/>
    <cellStyle name="Total 7 2 2 3 6 2" xfId="29019"/>
    <cellStyle name="Total 7 2 2 3 6 2 2" xfId="48845"/>
    <cellStyle name="Total 7 2 2 3 6 3" xfId="39323"/>
    <cellStyle name="Total 7 2 2 3 7" xfId="18138"/>
    <cellStyle name="Total 7 2 2 3 7 2" xfId="29858"/>
    <cellStyle name="Total 7 2 2 3 7 2 2" xfId="49684"/>
    <cellStyle name="Total 7 2 2 3 7 3" xfId="40188"/>
    <cellStyle name="Total 7 2 2 3 8" xfId="18914"/>
    <cellStyle name="Total 7 2 2 3 8 2" xfId="40964"/>
    <cellStyle name="Total 7 2 2 3 9" xfId="31370"/>
    <cellStyle name="Total 7 2 2 4" xfId="9740"/>
    <cellStyle name="Total 7 2 2 4 2" xfId="14145"/>
    <cellStyle name="Total 7 2 2 4 2 2" xfId="25917"/>
    <cellStyle name="Total 7 2 2 4 2 2 2" xfId="45743"/>
    <cellStyle name="Total 7 2 2 4 2 3" xfId="36195"/>
    <cellStyle name="Total 7 2 2 4 3" xfId="15105"/>
    <cellStyle name="Total 7 2 2 4 3 2" xfId="26875"/>
    <cellStyle name="Total 7 2 2 4 3 2 2" xfId="46701"/>
    <cellStyle name="Total 7 2 2 4 3 3" xfId="37155"/>
    <cellStyle name="Total 7 2 2 4 4" xfId="16057"/>
    <cellStyle name="Total 7 2 2 4 4 2" xfId="27803"/>
    <cellStyle name="Total 7 2 2 4 4 2 2" xfId="47629"/>
    <cellStyle name="Total 7 2 2 4 4 3" xfId="38107"/>
    <cellStyle name="Total 7 2 2 4 5" xfId="16931"/>
    <cellStyle name="Total 7 2 2 4 5 2" xfId="28677"/>
    <cellStyle name="Total 7 2 2 4 5 2 2" xfId="48503"/>
    <cellStyle name="Total 7 2 2 4 5 3" xfId="38981"/>
    <cellStyle name="Total 7 2 2 4 6" xfId="17796"/>
    <cellStyle name="Total 7 2 2 4 6 2" xfId="29516"/>
    <cellStyle name="Total 7 2 2 4 6 2 2" xfId="49342"/>
    <cellStyle name="Total 7 2 2 4 6 3" xfId="39846"/>
    <cellStyle name="Total 7 2 2 4 7" xfId="18572"/>
    <cellStyle name="Total 7 2 2 4 7 2" xfId="30292"/>
    <cellStyle name="Total 7 2 2 4 7 2 2" xfId="50118"/>
    <cellStyle name="Total 7 2 2 4 7 3" xfId="40622"/>
    <cellStyle name="Total 7 2 2 4 8" xfId="19329"/>
    <cellStyle name="Total 7 2 2 4 8 2" xfId="41379"/>
    <cellStyle name="Total 7 2 2 4 9" xfId="31804"/>
    <cellStyle name="Total 7 2 2 5" xfId="12442"/>
    <cellStyle name="Total 7 2 2 5 2" xfId="24258"/>
    <cellStyle name="Total 7 2 2 5 2 2" xfId="44085"/>
    <cellStyle name="Total 7 2 2 5 3" xfId="34493"/>
    <cellStyle name="Total 7 2 2 6" xfId="10741"/>
    <cellStyle name="Total 7 2 2 6 2" xfId="22612"/>
    <cellStyle name="Total 7 2 2 6 2 2" xfId="42443"/>
    <cellStyle name="Total 7 2 2 6 3" xfId="32796"/>
    <cellStyle name="Total 7 2 2 7" xfId="13197"/>
    <cellStyle name="Total 7 2 2 7 2" xfId="24988"/>
    <cellStyle name="Total 7 2 2 7 2 2" xfId="44814"/>
    <cellStyle name="Total 7 2 2 7 3" xfId="35247"/>
    <cellStyle name="Total 7 2 2 8" xfId="10122"/>
    <cellStyle name="Total 7 2 2 8 2" xfId="21997"/>
    <cellStyle name="Total 7 2 2 8 2 2" xfId="41829"/>
    <cellStyle name="Total 7 2 2 8 3" xfId="32178"/>
    <cellStyle name="Total 7 2 2 9" xfId="13220"/>
    <cellStyle name="Total 7 2 2 9 2" xfId="25011"/>
    <cellStyle name="Total 7 2 2 9 2 2" xfId="44837"/>
    <cellStyle name="Total 7 2 2 9 3" xfId="35270"/>
    <cellStyle name="Total 7 2 3" xfId="7351"/>
    <cellStyle name="Total 7 2 3 10" xfId="12108"/>
    <cellStyle name="Total 7 2 3 10 2" xfId="23934"/>
    <cellStyle name="Total 7 2 3 10 2 2" xfId="43761"/>
    <cellStyle name="Total 7 2 3 10 3" xfId="34159"/>
    <cellStyle name="Total 7 2 3 11" xfId="30964"/>
    <cellStyle name="Total 7 2 3 2" xfId="8994"/>
    <cellStyle name="Total 7 2 3 2 2" xfId="13654"/>
    <cellStyle name="Total 7 2 3 2 2 2" xfId="25436"/>
    <cellStyle name="Total 7 2 3 2 2 2 2" xfId="45262"/>
    <cellStyle name="Total 7 2 3 2 2 3" xfId="35704"/>
    <cellStyle name="Total 7 2 3 2 3" xfId="14660"/>
    <cellStyle name="Total 7 2 3 2 3 2" xfId="26431"/>
    <cellStyle name="Total 7 2 3 2 3 2 2" xfId="46257"/>
    <cellStyle name="Total 7 2 3 2 3 3" xfId="36710"/>
    <cellStyle name="Total 7 2 3 2 4" xfId="15618"/>
    <cellStyle name="Total 7 2 3 2 4 2" xfId="27378"/>
    <cellStyle name="Total 7 2 3 2 4 2 2" xfId="47204"/>
    <cellStyle name="Total 7 2 3 2 4 3" xfId="37668"/>
    <cellStyle name="Total 7 2 3 2 5" xfId="16544"/>
    <cellStyle name="Total 7 2 3 2 5 2" xfId="28290"/>
    <cellStyle name="Total 7 2 3 2 5 2 2" xfId="48116"/>
    <cellStyle name="Total 7 2 3 2 5 3" xfId="38594"/>
    <cellStyle name="Total 7 2 3 2 6" xfId="17415"/>
    <cellStyle name="Total 7 2 3 2 6 2" xfId="29158"/>
    <cellStyle name="Total 7 2 3 2 6 2 2" xfId="48984"/>
    <cellStyle name="Total 7 2 3 2 6 3" xfId="39465"/>
    <cellStyle name="Total 7 2 3 2 7" xfId="18262"/>
    <cellStyle name="Total 7 2 3 2 7 2" xfId="29982"/>
    <cellStyle name="Total 7 2 3 2 7 2 2" xfId="49808"/>
    <cellStyle name="Total 7 2 3 2 7 3" xfId="40312"/>
    <cellStyle name="Total 7 2 3 2 8" xfId="19029"/>
    <cellStyle name="Total 7 2 3 2 8 2" xfId="41079"/>
    <cellStyle name="Total 7 2 3 2 9" xfId="31498"/>
    <cellStyle name="Total 7 2 3 3" xfId="9855"/>
    <cellStyle name="Total 7 2 3 3 2" xfId="14260"/>
    <cellStyle name="Total 7 2 3 3 2 2" xfId="26032"/>
    <cellStyle name="Total 7 2 3 3 2 2 2" xfId="45858"/>
    <cellStyle name="Total 7 2 3 3 2 3" xfId="36310"/>
    <cellStyle name="Total 7 2 3 3 3" xfId="15220"/>
    <cellStyle name="Total 7 2 3 3 3 2" xfId="26990"/>
    <cellStyle name="Total 7 2 3 3 3 2 2" xfId="46816"/>
    <cellStyle name="Total 7 2 3 3 3 3" xfId="37270"/>
    <cellStyle name="Total 7 2 3 3 4" xfId="16172"/>
    <cellStyle name="Total 7 2 3 3 4 2" xfId="27918"/>
    <cellStyle name="Total 7 2 3 3 4 2 2" xfId="47744"/>
    <cellStyle name="Total 7 2 3 3 4 3" xfId="38222"/>
    <cellStyle name="Total 7 2 3 3 5" xfId="17046"/>
    <cellStyle name="Total 7 2 3 3 5 2" xfId="28792"/>
    <cellStyle name="Total 7 2 3 3 5 2 2" xfId="48618"/>
    <cellStyle name="Total 7 2 3 3 5 3" xfId="39096"/>
    <cellStyle name="Total 7 2 3 3 6" xfId="17911"/>
    <cellStyle name="Total 7 2 3 3 6 2" xfId="29631"/>
    <cellStyle name="Total 7 2 3 3 6 2 2" xfId="49457"/>
    <cellStyle name="Total 7 2 3 3 6 3" xfId="39961"/>
    <cellStyle name="Total 7 2 3 3 7" xfId="18687"/>
    <cellStyle name="Total 7 2 3 3 7 2" xfId="30407"/>
    <cellStyle name="Total 7 2 3 3 7 2 2" xfId="50233"/>
    <cellStyle name="Total 7 2 3 3 7 3" xfId="40737"/>
    <cellStyle name="Total 7 2 3 3 8" xfId="19444"/>
    <cellStyle name="Total 7 2 3 3 8 2" xfId="41494"/>
    <cellStyle name="Total 7 2 3 3 9" xfId="31919"/>
    <cellStyle name="Total 7 2 3 4" xfId="12625"/>
    <cellStyle name="Total 7 2 3 4 2" xfId="24438"/>
    <cellStyle name="Total 7 2 3 4 2 2" xfId="44265"/>
    <cellStyle name="Total 7 2 3 4 3" xfId="34676"/>
    <cellStyle name="Total 7 2 3 5" xfId="10572"/>
    <cellStyle name="Total 7 2 3 5 2" xfId="22443"/>
    <cellStyle name="Total 7 2 3 5 2 2" xfId="42274"/>
    <cellStyle name="Total 7 2 3 5 3" xfId="32627"/>
    <cellStyle name="Total 7 2 3 6" xfId="11880"/>
    <cellStyle name="Total 7 2 3 6 2" xfId="23718"/>
    <cellStyle name="Total 7 2 3 6 2 2" xfId="43546"/>
    <cellStyle name="Total 7 2 3 6 3" xfId="33932"/>
    <cellStyle name="Total 7 2 3 7" xfId="11224"/>
    <cellStyle name="Total 7 2 3 7 2" xfId="23092"/>
    <cellStyle name="Total 7 2 3 7 2 2" xfId="42922"/>
    <cellStyle name="Total 7 2 3 7 3" xfId="33278"/>
    <cellStyle name="Total 7 2 3 8" xfId="11611"/>
    <cellStyle name="Total 7 2 3 8 2" xfId="23468"/>
    <cellStyle name="Total 7 2 3 8 2 2" xfId="43297"/>
    <cellStyle name="Total 7 2 3 8 3" xfId="33664"/>
    <cellStyle name="Total 7 2 3 9" xfId="11435"/>
    <cellStyle name="Total 7 2 3 9 2" xfId="23296"/>
    <cellStyle name="Total 7 2 3 9 2 2" xfId="43125"/>
    <cellStyle name="Total 7 2 3 9 3" xfId="33488"/>
    <cellStyle name="Total 7 2 4" xfId="8195"/>
    <cellStyle name="Total 7 2 4 2" xfId="13165"/>
    <cellStyle name="Total 7 2 4 2 2" xfId="24958"/>
    <cellStyle name="Total 7 2 4 2 2 2" xfId="44784"/>
    <cellStyle name="Total 7 2 4 2 3" xfId="35215"/>
    <cellStyle name="Total 7 2 4 3" xfId="10145"/>
    <cellStyle name="Total 7 2 4 3 2" xfId="22019"/>
    <cellStyle name="Total 7 2 4 3 2 2" xfId="41851"/>
    <cellStyle name="Total 7 2 4 3 3" xfId="32201"/>
    <cellStyle name="Total 7 2 4 4" xfId="11979"/>
    <cellStyle name="Total 7 2 4 4 2" xfId="23806"/>
    <cellStyle name="Total 7 2 4 4 2 2" xfId="43634"/>
    <cellStyle name="Total 7 2 4 4 3" xfId="34031"/>
    <cellStyle name="Total 7 2 4 5" xfId="11144"/>
    <cellStyle name="Total 7 2 4 5 2" xfId="23012"/>
    <cellStyle name="Total 7 2 4 5 2 2" xfId="42842"/>
    <cellStyle name="Total 7 2 4 5 3" xfId="33198"/>
    <cellStyle name="Total 7 2 4 6" xfId="13188"/>
    <cellStyle name="Total 7 2 4 6 2" xfId="24979"/>
    <cellStyle name="Total 7 2 4 6 2 2" xfId="44805"/>
    <cellStyle name="Total 7 2 4 6 3" xfId="35238"/>
    <cellStyle name="Total 7 2 4 7" xfId="10128"/>
    <cellStyle name="Total 7 2 4 7 2" xfId="22003"/>
    <cellStyle name="Total 7 2 4 7 2 2" xfId="41835"/>
    <cellStyle name="Total 7 2 4 7 3" xfId="32184"/>
    <cellStyle name="Total 7 2 4 8" xfId="13350"/>
    <cellStyle name="Total 7 2 4 8 2" xfId="35400"/>
    <cellStyle name="Total 7 2 4 9" xfId="31251"/>
    <cellStyle name="Total 7 2 5" xfId="9627"/>
    <cellStyle name="Total 7 2 5 2" xfId="14032"/>
    <cellStyle name="Total 7 2 5 2 2" xfId="25804"/>
    <cellStyle name="Total 7 2 5 2 2 2" xfId="45630"/>
    <cellStyle name="Total 7 2 5 2 3" xfId="36082"/>
    <cellStyle name="Total 7 2 5 3" xfId="14992"/>
    <cellStyle name="Total 7 2 5 3 2" xfId="26762"/>
    <cellStyle name="Total 7 2 5 3 2 2" xfId="46588"/>
    <cellStyle name="Total 7 2 5 3 3" xfId="37042"/>
    <cellStyle name="Total 7 2 5 4" xfId="15944"/>
    <cellStyle name="Total 7 2 5 4 2" xfId="27690"/>
    <cellStyle name="Total 7 2 5 4 2 2" xfId="47516"/>
    <cellStyle name="Total 7 2 5 4 3" xfId="37994"/>
    <cellStyle name="Total 7 2 5 5" xfId="16818"/>
    <cellStyle name="Total 7 2 5 5 2" xfId="28564"/>
    <cellStyle name="Total 7 2 5 5 2 2" xfId="48390"/>
    <cellStyle name="Total 7 2 5 5 3" xfId="38868"/>
    <cellStyle name="Total 7 2 5 6" xfId="17683"/>
    <cellStyle name="Total 7 2 5 6 2" xfId="29403"/>
    <cellStyle name="Total 7 2 5 6 2 2" xfId="49229"/>
    <cellStyle name="Total 7 2 5 6 3" xfId="39733"/>
    <cellStyle name="Total 7 2 5 7" xfId="18459"/>
    <cellStyle name="Total 7 2 5 7 2" xfId="30179"/>
    <cellStyle name="Total 7 2 5 7 2 2" xfId="50005"/>
    <cellStyle name="Total 7 2 5 7 3" xfId="40509"/>
    <cellStyle name="Total 7 2 5 8" xfId="19216"/>
    <cellStyle name="Total 7 2 5 8 2" xfId="41266"/>
    <cellStyle name="Total 7 2 5 9" xfId="31691"/>
    <cellStyle name="Total 7 2 6" xfId="12092"/>
    <cellStyle name="Total 7 2 6 2" xfId="23918"/>
    <cellStyle name="Total 7 2 6 2 2" xfId="43746"/>
    <cellStyle name="Total 7 2 6 3" xfId="34144"/>
    <cellStyle name="Total 7 2 7" xfId="11043"/>
    <cellStyle name="Total 7 2 7 2" xfId="22911"/>
    <cellStyle name="Total 7 2 7 2 2" xfId="42741"/>
    <cellStyle name="Total 7 2 7 3" xfId="33097"/>
    <cellStyle name="Total 7 2 8" xfId="11699"/>
    <cellStyle name="Total 7 2 8 2" xfId="23552"/>
    <cellStyle name="Total 7 2 8 2 2" xfId="43381"/>
    <cellStyle name="Total 7 2 8 3" xfId="33752"/>
    <cellStyle name="Total 7 2 9" xfId="11358"/>
    <cellStyle name="Total 7 2 9 2" xfId="23222"/>
    <cellStyle name="Total 7 2 9 2 2" xfId="43051"/>
    <cellStyle name="Total 7 2 9 3" xfId="33411"/>
    <cellStyle name="Total 7 3" xfId="7083"/>
    <cellStyle name="Total 7 3 10" xfId="16617"/>
    <cellStyle name="Total 7 3 10 2" xfId="28363"/>
    <cellStyle name="Total 7 3 10 2 2" xfId="48189"/>
    <cellStyle name="Total 7 3 10 3" xfId="38667"/>
    <cellStyle name="Total 7 3 11" xfId="17488"/>
    <cellStyle name="Total 7 3 11 2" xfId="29230"/>
    <cellStyle name="Total 7 3 11 2 2" xfId="49056"/>
    <cellStyle name="Total 7 3 11 3" xfId="39538"/>
    <cellStyle name="Total 7 3 12" xfId="30835"/>
    <cellStyle name="Total 7 3 2" xfId="7888"/>
    <cellStyle name="Total 7 3 2 10" xfId="10266"/>
    <cellStyle name="Total 7 3 2 10 2" xfId="22140"/>
    <cellStyle name="Total 7 3 2 10 2 2" xfId="41972"/>
    <cellStyle name="Total 7 3 2 10 3" xfId="32322"/>
    <cellStyle name="Total 7 3 2 11" xfId="31084"/>
    <cellStyle name="Total 7 3 2 2" xfId="9531"/>
    <cellStyle name="Total 7 3 2 2 2" xfId="13953"/>
    <cellStyle name="Total 7 3 2 2 2 2" xfId="25726"/>
    <cellStyle name="Total 7 3 2 2 2 2 2" xfId="45552"/>
    <cellStyle name="Total 7 3 2 2 2 3" xfId="36003"/>
    <cellStyle name="Total 7 3 2 2 3" xfId="14915"/>
    <cellStyle name="Total 7 3 2 2 3 2" xfId="26685"/>
    <cellStyle name="Total 7 3 2 2 3 2 2" xfId="46511"/>
    <cellStyle name="Total 7 3 2 2 3 3" xfId="36965"/>
    <cellStyle name="Total 7 3 2 2 4" xfId="15867"/>
    <cellStyle name="Total 7 3 2 2 4 2" xfId="27613"/>
    <cellStyle name="Total 7 3 2 2 4 2 2" xfId="47439"/>
    <cellStyle name="Total 7 3 2 2 4 3" xfId="37917"/>
    <cellStyle name="Total 7 3 2 2 5" xfId="16745"/>
    <cellStyle name="Total 7 3 2 2 5 2" xfId="28491"/>
    <cellStyle name="Total 7 3 2 2 5 2 2" xfId="48317"/>
    <cellStyle name="Total 7 3 2 2 5 3" xfId="38795"/>
    <cellStyle name="Total 7 3 2 2 6" xfId="17610"/>
    <cellStyle name="Total 7 3 2 2 6 2" xfId="29330"/>
    <cellStyle name="Total 7 3 2 2 6 2 2" xfId="49156"/>
    <cellStyle name="Total 7 3 2 2 6 3" xfId="39660"/>
    <cellStyle name="Total 7 3 2 2 7" xfId="18386"/>
    <cellStyle name="Total 7 3 2 2 7 2" xfId="30106"/>
    <cellStyle name="Total 7 3 2 2 7 2 2" xfId="49932"/>
    <cellStyle name="Total 7 3 2 2 7 3" xfId="40436"/>
    <cellStyle name="Total 7 3 2 2 8" xfId="19143"/>
    <cellStyle name="Total 7 3 2 2 8 2" xfId="41193"/>
    <cellStyle name="Total 7 3 2 2 9" xfId="31618"/>
    <cellStyle name="Total 7 3 2 3" xfId="9969"/>
    <cellStyle name="Total 7 3 2 3 2" xfId="14374"/>
    <cellStyle name="Total 7 3 2 3 2 2" xfId="26146"/>
    <cellStyle name="Total 7 3 2 3 2 2 2" xfId="45972"/>
    <cellStyle name="Total 7 3 2 3 2 3" xfId="36424"/>
    <cellStyle name="Total 7 3 2 3 3" xfId="15334"/>
    <cellStyle name="Total 7 3 2 3 3 2" xfId="27104"/>
    <cellStyle name="Total 7 3 2 3 3 2 2" xfId="46930"/>
    <cellStyle name="Total 7 3 2 3 3 3" xfId="37384"/>
    <cellStyle name="Total 7 3 2 3 4" xfId="16286"/>
    <cellStyle name="Total 7 3 2 3 4 2" xfId="28032"/>
    <cellStyle name="Total 7 3 2 3 4 2 2" xfId="47858"/>
    <cellStyle name="Total 7 3 2 3 4 3" xfId="38336"/>
    <cellStyle name="Total 7 3 2 3 5" xfId="17160"/>
    <cellStyle name="Total 7 3 2 3 5 2" xfId="28906"/>
    <cellStyle name="Total 7 3 2 3 5 2 2" xfId="48732"/>
    <cellStyle name="Total 7 3 2 3 5 3" xfId="39210"/>
    <cellStyle name="Total 7 3 2 3 6" xfId="18025"/>
    <cellStyle name="Total 7 3 2 3 6 2" xfId="29745"/>
    <cellStyle name="Total 7 3 2 3 6 2 2" xfId="49571"/>
    <cellStyle name="Total 7 3 2 3 6 3" xfId="40075"/>
    <cellStyle name="Total 7 3 2 3 7" xfId="18801"/>
    <cellStyle name="Total 7 3 2 3 7 2" xfId="30521"/>
    <cellStyle name="Total 7 3 2 3 7 2 2" xfId="50347"/>
    <cellStyle name="Total 7 3 2 3 7 3" xfId="40851"/>
    <cellStyle name="Total 7 3 2 3 8" xfId="19558"/>
    <cellStyle name="Total 7 3 2 3 8 2" xfId="41608"/>
    <cellStyle name="Total 7 3 2 3 9" xfId="32033"/>
    <cellStyle name="Total 7 3 2 4" xfId="12939"/>
    <cellStyle name="Total 7 3 2 4 2" xfId="24736"/>
    <cellStyle name="Total 7 3 2 4 2 2" xfId="44563"/>
    <cellStyle name="Total 7 3 2 4 3" xfId="34990"/>
    <cellStyle name="Total 7 3 2 5" xfId="12177"/>
    <cellStyle name="Total 7 3 2 5 2" xfId="24001"/>
    <cellStyle name="Total 7 3 2 5 2 2" xfId="43828"/>
    <cellStyle name="Total 7 3 2 5 3" xfId="34228"/>
    <cellStyle name="Total 7 3 2 6" xfId="10974"/>
    <cellStyle name="Total 7 3 2 6 2" xfId="22844"/>
    <cellStyle name="Total 7 3 2 6 2 2" xfId="42675"/>
    <cellStyle name="Total 7 3 2 6 3" xfId="33029"/>
    <cellStyle name="Total 7 3 2 7" xfId="11764"/>
    <cellStyle name="Total 7 3 2 7 2" xfId="23611"/>
    <cellStyle name="Total 7 3 2 7 2 2" xfId="43439"/>
    <cellStyle name="Total 7 3 2 7 3" xfId="33816"/>
    <cellStyle name="Total 7 3 2 8" xfId="11313"/>
    <cellStyle name="Total 7 3 2 8 2" xfId="23181"/>
    <cellStyle name="Total 7 3 2 8 2 2" xfId="43011"/>
    <cellStyle name="Total 7 3 2 8 3" xfId="33367"/>
    <cellStyle name="Total 7 3 2 9" xfId="13029"/>
    <cellStyle name="Total 7 3 2 9 2" xfId="24823"/>
    <cellStyle name="Total 7 3 2 9 2 2" xfId="44649"/>
    <cellStyle name="Total 7 3 2 9 3" xfId="35079"/>
    <cellStyle name="Total 7 3 3" xfId="8728"/>
    <cellStyle name="Total 7 3 3 2" xfId="13470"/>
    <cellStyle name="Total 7 3 3 2 2" xfId="25255"/>
    <cellStyle name="Total 7 3 3 2 2 2" xfId="45081"/>
    <cellStyle name="Total 7 3 3 2 3" xfId="35520"/>
    <cellStyle name="Total 7 3 3 3" xfId="14490"/>
    <cellStyle name="Total 7 3 3 3 2" xfId="26262"/>
    <cellStyle name="Total 7 3 3 3 2 2" xfId="46088"/>
    <cellStyle name="Total 7 3 3 3 3" xfId="36540"/>
    <cellStyle name="Total 7 3 3 4" xfId="15450"/>
    <cellStyle name="Total 7 3 3 4 2" xfId="27218"/>
    <cellStyle name="Total 7 3 3 4 2 2" xfId="47044"/>
    <cellStyle name="Total 7 3 3 4 3" xfId="37500"/>
    <cellStyle name="Total 7 3 3 5" xfId="16399"/>
    <cellStyle name="Total 7 3 3 5 2" xfId="28145"/>
    <cellStyle name="Total 7 3 3 5 2 2" xfId="47971"/>
    <cellStyle name="Total 7 3 3 5 3" xfId="38449"/>
    <cellStyle name="Total 7 3 3 6" xfId="17272"/>
    <cellStyle name="Total 7 3 3 6 2" xfId="29018"/>
    <cellStyle name="Total 7 3 3 6 2 2" xfId="48844"/>
    <cellStyle name="Total 7 3 3 6 3" xfId="39322"/>
    <cellStyle name="Total 7 3 3 7" xfId="18137"/>
    <cellStyle name="Total 7 3 3 7 2" xfId="29857"/>
    <cellStyle name="Total 7 3 3 7 2 2" xfId="49683"/>
    <cellStyle name="Total 7 3 3 7 3" xfId="40187"/>
    <cellStyle name="Total 7 3 3 8" xfId="18913"/>
    <cellStyle name="Total 7 3 3 8 2" xfId="40963"/>
    <cellStyle name="Total 7 3 3 9" xfId="31369"/>
    <cellStyle name="Total 7 3 4" xfId="9739"/>
    <cellStyle name="Total 7 3 4 2" xfId="14144"/>
    <cellStyle name="Total 7 3 4 2 2" xfId="25916"/>
    <cellStyle name="Total 7 3 4 2 2 2" xfId="45742"/>
    <cellStyle name="Total 7 3 4 2 3" xfId="36194"/>
    <cellStyle name="Total 7 3 4 3" xfId="15104"/>
    <cellStyle name="Total 7 3 4 3 2" xfId="26874"/>
    <cellStyle name="Total 7 3 4 3 2 2" xfId="46700"/>
    <cellStyle name="Total 7 3 4 3 3" xfId="37154"/>
    <cellStyle name="Total 7 3 4 4" xfId="16056"/>
    <cellStyle name="Total 7 3 4 4 2" xfId="27802"/>
    <cellStyle name="Total 7 3 4 4 2 2" xfId="47628"/>
    <cellStyle name="Total 7 3 4 4 3" xfId="38106"/>
    <cellStyle name="Total 7 3 4 5" xfId="16930"/>
    <cellStyle name="Total 7 3 4 5 2" xfId="28676"/>
    <cellStyle name="Total 7 3 4 5 2 2" xfId="48502"/>
    <cellStyle name="Total 7 3 4 5 3" xfId="38980"/>
    <cellStyle name="Total 7 3 4 6" xfId="17795"/>
    <cellStyle name="Total 7 3 4 6 2" xfId="29515"/>
    <cellStyle name="Total 7 3 4 6 2 2" xfId="49341"/>
    <cellStyle name="Total 7 3 4 6 3" xfId="39845"/>
    <cellStyle name="Total 7 3 4 7" xfId="18571"/>
    <cellStyle name="Total 7 3 4 7 2" xfId="30291"/>
    <cellStyle name="Total 7 3 4 7 2 2" xfId="50117"/>
    <cellStyle name="Total 7 3 4 7 3" xfId="40621"/>
    <cellStyle name="Total 7 3 4 8" xfId="19328"/>
    <cellStyle name="Total 7 3 4 8 2" xfId="41378"/>
    <cellStyle name="Total 7 3 4 9" xfId="31803"/>
    <cellStyle name="Total 7 3 5" xfId="12441"/>
    <cellStyle name="Total 7 3 5 2" xfId="24257"/>
    <cellStyle name="Total 7 3 5 2 2" xfId="44084"/>
    <cellStyle name="Total 7 3 5 3" xfId="34492"/>
    <cellStyle name="Total 7 3 6" xfId="10742"/>
    <cellStyle name="Total 7 3 6 2" xfId="22613"/>
    <cellStyle name="Total 7 3 6 2 2" xfId="42444"/>
    <cellStyle name="Total 7 3 6 3" xfId="32797"/>
    <cellStyle name="Total 7 3 7" xfId="13787"/>
    <cellStyle name="Total 7 3 7 2" xfId="25562"/>
    <cellStyle name="Total 7 3 7 2 2" xfId="45388"/>
    <cellStyle name="Total 7 3 7 3" xfId="35837"/>
    <cellStyle name="Total 7 3 8" xfId="14765"/>
    <cellStyle name="Total 7 3 8 2" xfId="26535"/>
    <cellStyle name="Total 7 3 8 2 2" xfId="46361"/>
    <cellStyle name="Total 7 3 8 3" xfId="36815"/>
    <cellStyle name="Total 7 3 9" xfId="15718"/>
    <cellStyle name="Total 7 3 9 2" xfId="27472"/>
    <cellStyle name="Total 7 3 9 2 2" xfId="47298"/>
    <cellStyle name="Total 7 3 9 3" xfId="37768"/>
    <cellStyle name="Total 7 4" xfId="7350"/>
    <cellStyle name="Total 7 4 10" xfId="13362"/>
    <cellStyle name="Total 7 4 10 2" xfId="25147"/>
    <cellStyle name="Total 7 4 10 2 2" xfId="44973"/>
    <cellStyle name="Total 7 4 10 3" xfId="35412"/>
    <cellStyle name="Total 7 4 11" xfId="30963"/>
    <cellStyle name="Total 7 4 2" xfId="8993"/>
    <cellStyle name="Total 7 4 2 2" xfId="13653"/>
    <cellStyle name="Total 7 4 2 2 2" xfId="25435"/>
    <cellStyle name="Total 7 4 2 2 2 2" xfId="45261"/>
    <cellStyle name="Total 7 4 2 2 3" xfId="35703"/>
    <cellStyle name="Total 7 4 2 3" xfId="14659"/>
    <cellStyle name="Total 7 4 2 3 2" xfId="26430"/>
    <cellStyle name="Total 7 4 2 3 2 2" xfId="46256"/>
    <cellStyle name="Total 7 4 2 3 3" xfId="36709"/>
    <cellStyle name="Total 7 4 2 4" xfId="15617"/>
    <cellStyle name="Total 7 4 2 4 2" xfId="27377"/>
    <cellStyle name="Total 7 4 2 4 2 2" xfId="47203"/>
    <cellStyle name="Total 7 4 2 4 3" xfId="37667"/>
    <cellStyle name="Total 7 4 2 5" xfId="16543"/>
    <cellStyle name="Total 7 4 2 5 2" xfId="28289"/>
    <cellStyle name="Total 7 4 2 5 2 2" xfId="48115"/>
    <cellStyle name="Total 7 4 2 5 3" xfId="38593"/>
    <cellStyle name="Total 7 4 2 6" xfId="17414"/>
    <cellStyle name="Total 7 4 2 6 2" xfId="29157"/>
    <cellStyle name="Total 7 4 2 6 2 2" xfId="48983"/>
    <cellStyle name="Total 7 4 2 6 3" xfId="39464"/>
    <cellStyle name="Total 7 4 2 7" xfId="18261"/>
    <cellStyle name="Total 7 4 2 7 2" xfId="29981"/>
    <cellStyle name="Total 7 4 2 7 2 2" xfId="49807"/>
    <cellStyle name="Total 7 4 2 7 3" xfId="40311"/>
    <cellStyle name="Total 7 4 2 8" xfId="19028"/>
    <cellStyle name="Total 7 4 2 8 2" xfId="41078"/>
    <cellStyle name="Total 7 4 2 9" xfId="31497"/>
    <cellStyle name="Total 7 4 3" xfId="9854"/>
    <cellStyle name="Total 7 4 3 2" xfId="14259"/>
    <cellStyle name="Total 7 4 3 2 2" xfId="26031"/>
    <cellStyle name="Total 7 4 3 2 2 2" xfId="45857"/>
    <cellStyle name="Total 7 4 3 2 3" xfId="36309"/>
    <cellStyle name="Total 7 4 3 3" xfId="15219"/>
    <cellStyle name="Total 7 4 3 3 2" xfId="26989"/>
    <cellStyle name="Total 7 4 3 3 2 2" xfId="46815"/>
    <cellStyle name="Total 7 4 3 3 3" xfId="37269"/>
    <cellStyle name="Total 7 4 3 4" xfId="16171"/>
    <cellStyle name="Total 7 4 3 4 2" xfId="27917"/>
    <cellStyle name="Total 7 4 3 4 2 2" xfId="47743"/>
    <cellStyle name="Total 7 4 3 4 3" xfId="38221"/>
    <cellStyle name="Total 7 4 3 5" xfId="17045"/>
    <cellStyle name="Total 7 4 3 5 2" xfId="28791"/>
    <cellStyle name="Total 7 4 3 5 2 2" xfId="48617"/>
    <cellStyle name="Total 7 4 3 5 3" xfId="39095"/>
    <cellStyle name="Total 7 4 3 6" xfId="17910"/>
    <cellStyle name="Total 7 4 3 6 2" xfId="29630"/>
    <cellStyle name="Total 7 4 3 6 2 2" xfId="49456"/>
    <cellStyle name="Total 7 4 3 6 3" xfId="39960"/>
    <cellStyle name="Total 7 4 3 7" xfId="18686"/>
    <cellStyle name="Total 7 4 3 7 2" xfId="30406"/>
    <cellStyle name="Total 7 4 3 7 2 2" xfId="50232"/>
    <cellStyle name="Total 7 4 3 7 3" xfId="40736"/>
    <cellStyle name="Total 7 4 3 8" xfId="19443"/>
    <cellStyle name="Total 7 4 3 8 2" xfId="41493"/>
    <cellStyle name="Total 7 4 3 9" xfId="31918"/>
    <cellStyle name="Total 7 4 4" xfId="12624"/>
    <cellStyle name="Total 7 4 4 2" xfId="24437"/>
    <cellStyle name="Total 7 4 4 2 2" xfId="44264"/>
    <cellStyle name="Total 7 4 4 3" xfId="34675"/>
    <cellStyle name="Total 7 4 5" xfId="10573"/>
    <cellStyle name="Total 7 4 5 2" xfId="22444"/>
    <cellStyle name="Total 7 4 5 2 2" xfId="42275"/>
    <cellStyle name="Total 7 4 5 3" xfId="32628"/>
    <cellStyle name="Total 7 4 6" xfId="13080"/>
    <cellStyle name="Total 7 4 6 2" xfId="24873"/>
    <cellStyle name="Total 7 4 6 2 2" xfId="44699"/>
    <cellStyle name="Total 7 4 6 3" xfId="35130"/>
    <cellStyle name="Total 7 4 7" xfId="10222"/>
    <cellStyle name="Total 7 4 7 2" xfId="22096"/>
    <cellStyle name="Total 7 4 7 2 2" xfId="41928"/>
    <cellStyle name="Total 7 4 7 3" xfId="32278"/>
    <cellStyle name="Total 7 4 8" xfId="13337"/>
    <cellStyle name="Total 7 4 8 2" xfId="25123"/>
    <cellStyle name="Total 7 4 8 2 2" xfId="44949"/>
    <cellStyle name="Total 7 4 8 3" xfId="35387"/>
    <cellStyle name="Total 7 4 9" xfId="10018"/>
    <cellStyle name="Total 7 4 9 2" xfId="21893"/>
    <cellStyle name="Total 7 4 9 2 2" xfId="41725"/>
    <cellStyle name="Total 7 4 9 3" xfId="32074"/>
    <cellStyle name="Total 7 5" xfId="8194"/>
    <cellStyle name="Total 7 5 2" xfId="13164"/>
    <cellStyle name="Total 7 5 2 2" xfId="24957"/>
    <cellStyle name="Total 7 5 2 2 2" xfId="44783"/>
    <cellStyle name="Total 7 5 2 3" xfId="35214"/>
    <cellStyle name="Total 7 5 3" xfId="10146"/>
    <cellStyle name="Total 7 5 3 2" xfId="22020"/>
    <cellStyle name="Total 7 5 3 2 2" xfId="41852"/>
    <cellStyle name="Total 7 5 3 3" xfId="32202"/>
    <cellStyle name="Total 7 5 4" xfId="11978"/>
    <cellStyle name="Total 7 5 4 2" xfId="23805"/>
    <cellStyle name="Total 7 5 4 2 2" xfId="43633"/>
    <cellStyle name="Total 7 5 4 3" xfId="34030"/>
    <cellStyle name="Total 7 5 5" xfId="11145"/>
    <cellStyle name="Total 7 5 5 2" xfId="23013"/>
    <cellStyle name="Total 7 5 5 2 2" xfId="42843"/>
    <cellStyle name="Total 7 5 5 3" xfId="33199"/>
    <cellStyle name="Total 7 5 6" xfId="13759"/>
    <cellStyle name="Total 7 5 6 2" xfId="25534"/>
    <cellStyle name="Total 7 5 6 2 2" xfId="45360"/>
    <cellStyle name="Total 7 5 6 3" xfId="35809"/>
    <cellStyle name="Total 7 5 7" xfId="14741"/>
    <cellStyle name="Total 7 5 7 2" xfId="26511"/>
    <cellStyle name="Total 7 5 7 2 2" xfId="46337"/>
    <cellStyle name="Total 7 5 7 3" xfId="36791"/>
    <cellStyle name="Total 7 5 8" xfId="15694"/>
    <cellStyle name="Total 7 5 8 2" xfId="37744"/>
    <cellStyle name="Total 7 5 9" xfId="31250"/>
    <cellStyle name="Total 7 6" xfId="9626"/>
    <cellStyle name="Total 7 6 2" xfId="14031"/>
    <cellStyle name="Total 7 6 2 2" xfId="25803"/>
    <cellStyle name="Total 7 6 2 2 2" xfId="45629"/>
    <cellStyle name="Total 7 6 2 3" xfId="36081"/>
    <cellStyle name="Total 7 6 3" xfId="14991"/>
    <cellStyle name="Total 7 6 3 2" xfId="26761"/>
    <cellStyle name="Total 7 6 3 2 2" xfId="46587"/>
    <cellStyle name="Total 7 6 3 3" xfId="37041"/>
    <cellStyle name="Total 7 6 4" xfId="15943"/>
    <cellStyle name="Total 7 6 4 2" xfId="27689"/>
    <cellStyle name="Total 7 6 4 2 2" xfId="47515"/>
    <cellStyle name="Total 7 6 4 3" xfId="37993"/>
    <cellStyle name="Total 7 6 5" xfId="16817"/>
    <cellStyle name="Total 7 6 5 2" xfId="28563"/>
    <cellStyle name="Total 7 6 5 2 2" xfId="48389"/>
    <cellStyle name="Total 7 6 5 3" xfId="38867"/>
    <cellStyle name="Total 7 6 6" xfId="17682"/>
    <cellStyle name="Total 7 6 6 2" xfId="29402"/>
    <cellStyle name="Total 7 6 6 2 2" xfId="49228"/>
    <cellStyle name="Total 7 6 6 3" xfId="39732"/>
    <cellStyle name="Total 7 6 7" xfId="18458"/>
    <cellStyle name="Total 7 6 7 2" xfId="30178"/>
    <cellStyle name="Total 7 6 7 2 2" xfId="50004"/>
    <cellStyle name="Total 7 6 7 3" xfId="40508"/>
    <cellStyle name="Total 7 6 8" xfId="19215"/>
    <cellStyle name="Total 7 6 8 2" xfId="41265"/>
    <cellStyle name="Total 7 6 9" xfId="31690"/>
    <cellStyle name="Total 7 7" xfId="12091"/>
    <cellStyle name="Total 7 7 2" xfId="23917"/>
    <cellStyle name="Total 7 7 2 2" xfId="43745"/>
    <cellStyle name="Total 7 7 3" xfId="34143"/>
    <cellStyle name="Total 7 8" xfId="11044"/>
    <cellStyle name="Total 7 8 2" xfId="22912"/>
    <cellStyle name="Total 7 8 2 2" xfId="42742"/>
    <cellStyle name="Total 7 8 3" xfId="33098"/>
    <cellStyle name="Total 7 9" xfId="11698"/>
    <cellStyle name="Total 7 9 2" xfId="23551"/>
    <cellStyle name="Total 7 9 2 2" xfId="43380"/>
    <cellStyle name="Total 7 9 3" xfId="33751"/>
    <cellStyle name="Total 8" xfId="6458"/>
    <cellStyle name="Total 8 10" xfId="11357"/>
    <cellStyle name="Total 8 10 2" xfId="23221"/>
    <cellStyle name="Total 8 10 2 2" xfId="43050"/>
    <cellStyle name="Total 8 10 3" xfId="33410"/>
    <cellStyle name="Total 8 11" xfId="13725"/>
    <cellStyle name="Total 8 11 2" xfId="25505"/>
    <cellStyle name="Total 8 11 2 2" xfId="45331"/>
    <cellStyle name="Total 8 11 3" xfId="35775"/>
    <cellStyle name="Total 8 12" xfId="14726"/>
    <cellStyle name="Total 8 12 2" xfId="26497"/>
    <cellStyle name="Total 8 12 2 2" xfId="46323"/>
    <cellStyle name="Total 8 12 3" xfId="36776"/>
    <cellStyle name="Total 8 13" xfId="15684"/>
    <cellStyle name="Total 8 13 2" xfId="27443"/>
    <cellStyle name="Total 8 13 2 2" xfId="47269"/>
    <cellStyle name="Total 8 13 3" xfId="37734"/>
    <cellStyle name="Total 8 14" xfId="30715"/>
    <cellStyle name="Total 8 2" xfId="6459"/>
    <cellStyle name="Total 8 2 10" xfId="13241"/>
    <cellStyle name="Total 8 2 10 2" xfId="25032"/>
    <cellStyle name="Total 8 2 10 2 2" xfId="44858"/>
    <cellStyle name="Total 8 2 10 3" xfId="35291"/>
    <cellStyle name="Total 8 2 11" xfId="10086"/>
    <cellStyle name="Total 8 2 11 2" xfId="21961"/>
    <cellStyle name="Total 8 2 11 2 2" xfId="41793"/>
    <cellStyle name="Total 8 2 11 3" xfId="32142"/>
    <cellStyle name="Total 8 2 12" xfId="12325"/>
    <cellStyle name="Total 8 2 12 2" xfId="24141"/>
    <cellStyle name="Total 8 2 12 2 2" xfId="43968"/>
    <cellStyle name="Total 8 2 12 3" xfId="34376"/>
    <cellStyle name="Total 8 2 13" xfId="30716"/>
    <cellStyle name="Total 8 2 2" xfId="7086"/>
    <cellStyle name="Total 8 2 2 10" xfId="16463"/>
    <cellStyle name="Total 8 2 2 10 2" xfId="28209"/>
    <cellStyle name="Total 8 2 2 10 2 2" xfId="48035"/>
    <cellStyle name="Total 8 2 2 10 3" xfId="38513"/>
    <cellStyle name="Total 8 2 2 11" xfId="17335"/>
    <cellStyle name="Total 8 2 2 11 2" xfId="29081"/>
    <cellStyle name="Total 8 2 2 11 2 2" xfId="48907"/>
    <cellStyle name="Total 8 2 2 11 3" xfId="39385"/>
    <cellStyle name="Total 8 2 2 12" xfId="30838"/>
    <cellStyle name="Total 8 2 2 2" xfId="7889"/>
    <cellStyle name="Total 8 2 2 2 10" xfId="13071"/>
    <cellStyle name="Total 8 2 2 2 10 2" xfId="24864"/>
    <cellStyle name="Total 8 2 2 2 10 2 2" xfId="44690"/>
    <cellStyle name="Total 8 2 2 2 10 3" xfId="35121"/>
    <cellStyle name="Total 8 2 2 2 11" xfId="31085"/>
    <cellStyle name="Total 8 2 2 2 2" xfId="9532"/>
    <cellStyle name="Total 8 2 2 2 2 2" xfId="13954"/>
    <cellStyle name="Total 8 2 2 2 2 2 2" xfId="25727"/>
    <cellStyle name="Total 8 2 2 2 2 2 2 2" xfId="45553"/>
    <cellStyle name="Total 8 2 2 2 2 2 3" xfId="36004"/>
    <cellStyle name="Total 8 2 2 2 2 3" xfId="14916"/>
    <cellStyle name="Total 8 2 2 2 2 3 2" xfId="26686"/>
    <cellStyle name="Total 8 2 2 2 2 3 2 2" xfId="46512"/>
    <cellStyle name="Total 8 2 2 2 2 3 3" xfId="36966"/>
    <cellStyle name="Total 8 2 2 2 2 4" xfId="15868"/>
    <cellStyle name="Total 8 2 2 2 2 4 2" xfId="27614"/>
    <cellStyle name="Total 8 2 2 2 2 4 2 2" xfId="47440"/>
    <cellStyle name="Total 8 2 2 2 2 4 3" xfId="37918"/>
    <cellStyle name="Total 8 2 2 2 2 5" xfId="16746"/>
    <cellStyle name="Total 8 2 2 2 2 5 2" xfId="28492"/>
    <cellStyle name="Total 8 2 2 2 2 5 2 2" xfId="48318"/>
    <cellStyle name="Total 8 2 2 2 2 5 3" xfId="38796"/>
    <cellStyle name="Total 8 2 2 2 2 6" xfId="17611"/>
    <cellStyle name="Total 8 2 2 2 2 6 2" xfId="29331"/>
    <cellStyle name="Total 8 2 2 2 2 6 2 2" xfId="49157"/>
    <cellStyle name="Total 8 2 2 2 2 6 3" xfId="39661"/>
    <cellStyle name="Total 8 2 2 2 2 7" xfId="18387"/>
    <cellStyle name="Total 8 2 2 2 2 7 2" xfId="30107"/>
    <cellStyle name="Total 8 2 2 2 2 7 2 2" xfId="49933"/>
    <cellStyle name="Total 8 2 2 2 2 7 3" xfId="40437"/>
    <cellStyle name="Total 8 2 2 2 2 8" xfId="19144"/>
    <cellStyle name="Total 8 2 2 2 2 8 2" xfId="41194"/>
    <cellStyle name="Total 8 2 2 2 2 9" xfId="31619"/>
    <cellStyle name="Total 8 2 2 2 3" xfId="9970"/>
    <cellStyle name="Total 8 2 2 2 3 2" xfId="14375"/>
    <cellStyle name="Total 8 2 2 2 3 2 2" xfId="26147"/>
    <cellStyle name="Total 8 2 2 2 3 2 2 2" xfId="45973"/>
    <cellStyle name="Total 8 2 2 2 3 2 3" xfId="36425"/>
    <cellStyle name="Total 8 2 2 2 3 3" xfId="15335"/>
    <cellStyle name="Total 8 2 2 2 3 3 2" xfId="27105"/>
    <cellStyle name="Total 8 2 2 2 3 3 2 2" xfId="46931"/>
    <cellStyle name="Total 8 2 2 2 3 3 3" xfId="37385"/>
    <cellStyle name="Total 8 2 2 2 3 4" xfId="16287"/>
    <cellStyle name="Total 8 2 2 2 3 4 2" xfId="28033"/>
    <cellStyle name="Total 8 2 2 2 3 4 2 2" xfId="47859"/>
    <cellStyle name="Total 8 2 2 2 3 4 3" xfId="38337"/>
    <cellStyle name="Total 8 2 2 2 3 5" xfId="17161"/>
    <cellStyle name="Total 8 2 2 2 3 5 2" xfId="28907"/>
    <cellStyle name="Total 8 2 2 2 3 5 2 2" xfId="48733"/>
    <cellStyle name="Total 8 2 2 2 3 5 3" xfId="39211"/>
    <cellStyle name="Total 8 2 2 2 3 6" xfId="18026"/>
    <cellStyle name="Total 8 2 2 2 3 6 2" xfId="29746"/>
    <cellStyle name="Total 8 2 2 2 3 6 2 2" xfId="49572"/>
    <cellStyle name="Total 8 2 2 2 3 6 3" xfId="40076"/>
    <cellStyle name="Total 8 2 2 2 3 7" xfId="18802"/>
    <cellStyle name="Total 8 2 2 2 3 7 2" xfId="30522"/>
    <cellStyle name="Total 8 2 2 2 3 7 2 2" xfId="50348"/>
    <cellStyle name="Total 8 2 2 2 3 7 3" xfId="40852"/>
    <cellStyle name="Total 8 2 2 2 3 8" xfId="19559"/>
    <cellStyle name="Total 8 2 2 2 3 8 2" xfId="41609"/>
    <cellStyle name="Total 8 2 2 2 3 9" xfId="32034"/>
    <cellStyle name="Total 8 2 2 2 4" xfId="12940"/>
    <cellStyle name="Total 8 2 2 2 4 2" xfId="24737"/>
    <cellStyle name="Total 8 2 2 2 4 2 2" xfId="44564"/>
    <cellStyle name="Total 8 2 2 2 4 3" xfId="34991"/>
    <cellStyle name="Total 8 2 2 2 5" xfId="10365"/>
    <cellStyle name="Total 8 2 2 2 5 2" xfId="22239"/>
    <cellStyle name="Total 8 2 2 2 5 2 2" xfId="42070"/>
    <cellStyle name="Total 8 2 2 2 5 3" xfId="32420"/>
    <cellStyle name="Total 8 2 2 2 6" xfId="13322"/>
    <cellStyle name="Total 8 2 2 2 6 2" xfId="25109"/>
    <cellStyle name="Total 8 2 2 2 6 2 2" xfId="44935"/>
    <cellStyle name="Total 8 2 2 2 6 3" xfId="35372"/>
    <cellStyle name="Total 8 2 2 2 7" xfId="10031"/>
    <cellStyle name="Total 8 2 2 2 7 2" xfId="21906"/>
    <cellStyle name="Total 8 2 2 2 7 2 2" xfId="41738"/>
    <cellStyle name="Total 8 2 2 2 7 3" xfId="32087"/>
    <cellStyle name="Total 8 2 2 2 8" xfId="12331"/>
    <cellStyle name="Total 8 2 2 2 8 2" xfId="24147"/>
    <cellStyle name="Total 8 2 2 2 8 2 2" xfId="43974"/>
    <cellStyle name="Total 8 2 2 2 8 3" xfId="34382"/>
    <cellStyle name="Total 8 2 2 2 9" xfId="10852"/>
    <cellStyle name="Total 8 2 2 2 9 2" xfId="22723"/>
    <cellStyle name="Total 8 2 2 2 9 2 2" xfId="42554"/>
    <cellStyle name="Total 8 2 2 2 9 3" xfId="32907"/>
    <cellStyle name="Total 8 2 2 3" xfId="8731"/>
    <cellStyle name="Total 8 2 2 3 2" xfId="13473"/>
    <cellStyle name="Total 8 2 2 3 2 2" xfId="25258"/>
    <cellStyle name="Total 8 2 2 3 2 2 2" xfId="45084"/>
    <cellStyle name="Total 8 2 2 3 2 3" xfId="35523"/>
    <cellStyle name="Total 8 2 2 3 3" xfId="14493"/>
    <cellStyle name="Total 8 2 2 3 3 2" xfId="26265"/>
    <cellStyle name="Total 8 2 2 3 3 2 2" xfId="46091"/>
    <cellStyle name="Total 8 2 2 3 3 3" xfId="36543"/>
    <cellStyle name="Total 8 2 2 3 4" xfId="15453"/>
    <cellStyle name="Total 8 2 2 3 4 2" xfId="27221"/>
    <cellStyle name="Total 8 2 2 3 4 2 2" xfId="47047"/>
    <cellStyle name="Total 8 2 2 3 4 3" xfId="37503"/>
    <cellStyle name="Total 8 2 2 3 5" xfId="16402"/>
    <cellStyle name="Total 8 2 2 3 5 2" xfId="28148"/>
    <cellStyle name="Total 8 2 2 3 5 2 2" xfId="47974"/>
    <cellStyle name="Total 8 2 2 3 5 3" xfId="38452"/>
    <cellStyle name="Total 8 2 2 3 6" xfId="17275"/>
    <cellStyle name="Total 8 2 2 3 6 2" xfId="29021"/>
    <cellStyle name="Total 8 2 2 3 6 2 2" xfId="48847"/>
    <cellStyle name="Total 8 2 2 3 6 3" xfId="39325"/>
    <cellStyle name="Total 8 2 2 3 7" xfId="18140"/>
    <cellStyle name="Total 8 2 2 3 7 2" xfId="29860"/>
    <cellStyle name="Total 8 2 2 3 7 2 2" xfId="49686"/>
    <cellStyle name="Total 8 2 2 3 7 3" xfId="40190"/>
    <cellStyle name="Total 8 2 2 3 8" xfId="18916"/>
    <cellStyle name="Total 8 2 2 3 8 2" xfId="40966"/>
    <cellStyle name="Total 8 2 2 3 9" xfId="31372"/>
    <cellStyle name="Total 8 2 2 4" xfId="9742"/>
    <cellStyle name="Total 8 2 2 4 2" xfId="14147"/>
    <cellStyle name="Total 8 2 2 4 2 2" xfId="25919"/>
    <cellStyle name="Total 8 2 2 4 2 2 2" xfId="45745"/>
    <cellStyle name="Total 8 2 2 4 2 3" xfId="36197"/>
    <cellStyle name="Total 8 2 2 4 3" xfId="15107"/>
    <cellStyle name="Total 8 2 2 4 3 2" xfId="26877"/>
    <cellStyle name="Total 8 2 2 4 3 2 2" xfId="46703"/>
    <cellStyle name="Total 8 2 2 4 3 3" xfId="37157"/>
    <cellStyle name="Total 8 2 2 4 4" xfId="16059"/>
    <cellStyle name="Total 8 2 2 4 4 2" xfId="27805"/>
    <cellStyle name="Total 8 2 2 4 4 2 2" xfId="47631"/>
    <cellStyle name="Total 8 2 2 4 4 3" xfId="38109"/>
    <cellStyle name="Total 8 2 2 4 5" xfId="16933"/>
    <cellStyle name="Total 8 2 2 4 5 2" xfId="28679"/>
    <cellStyle name="Total 8 2 2 4 5 2 2" xfId="48505"/>
    <cellStyle name="Total 8 2 2 4 5 3" xfId="38983"/>
    <cellStyle name="Total 8 2 2 4 6" xfId="17798"/>
    <cellStyle name="Total 8 2 2 4 6 2" xfId="29518"/>
    <cellStyle name="Total 8 2 2 4 6 2 2" xfId="49344"/>
    <cellStyle name="Total 8 2 2 4 6 3" xfId="39848"/>
    <cellStyle name="Total 8 2 2 4 7" xfId="18574"/>
    <cellStyle name="Total 8 2 2 4 7 2" xfId="30294"/>
    <cellStyle name="Total 8 2 2 4 7 2 2" xfId="50120"/>
    <cellStyle name="Total 8 2 2 4 7 3" xfId="40624"/>
    <cellStyle name="Total 8 2 2 4 8" xfId="19331"/>
    <cellStyle name="Total 8 2 2 4 8 2" xfId="41381"/>
    <cellStyle name="Total 8 2 2 4 9" xfId="31806"/>
    <cellStyle name="Total 8 2 2 5" xfId="12444"/>
    <cellStyle name="Total 8 2 2 5 2" xfId="24260"/>
    <cellStyle name="Total 8 2 2 5 2 2" xfId="44087"/>
    <cellStyle name="Total 8 2 2 5 3" xfId="34495"/>
    <cellStyle name="Total 8 2 2 6" xfId="10739"/>
    <cellStyle name="Total 8 2 2 6 2" xfId="22610"/>
    <cellStyle name="Total 8 2 2 6 2 2" xfId="42441"/>
    <cellStyle name="Total 8 2 2 6 3" xfId="32794"/>
    <cellStyle name="Total 8 2 2 7" xfId="13565"/>
    <cellStyle name="Total 8 2 2 7 2" xfId="25347"/>
    <cellStyle name="Total 8 2 2 7 2 2" xfId="45173"/>
    <cellStyle name="Total 8 2 2 7 3" xfId="35615"/>
    <cellStyle name="Total 8 2 2 8" xfId="14574"/>
    <cellStyle name="Total 8 2 2 8 2" xfId="26345"/>
    <cellStyle name="Total 8 2 2 8 2 2" xfId="46171"/>
    <cellStyle name="Total 8 2 2 8 3" xfId="36624"/>
    <cellStyle name="Total 8 2 2 9" xfId="15532"/>
    <cellStyle name="Total 8 2 2 9 2" xfId="27295"/>
    <cellStyle name="Total 8 2 2 9 2 2" xfId="47121"/>
    <cellStyle name="Total 8 2 2 9 3" xfId="37582"/>
    <cellStyle name="Total 8 2 3" xfId="7353"/>
    <cellStyle name="Total 8 2 3 10" xfId="13826"/>
    <cellStyle name="Total 8 2 3 10 2" xfId="25601"/>
    <cellStyle name="Total 8 2 3 10 2 2" xfId="45427"/>
    <cellStyle name="Total 8 2 3 10 3" xfId="35876"/>
    <cellStyle name="Total 8 2 3 11" xfId="30966"/>
    <cellStyle name="Total 8 2 3 2" xfId="8996"/>
    <cellStyle name="Total 8 2 3 2 2" xfId="13656"/>
    <cellStyle name="Total 8 2 3 2 2 2" xfId="25438"/>
    <cellStyle name="Total 8 2 3 2 2 2 2" xfId="45264"/>
    <cellStyle name="Total 8 2 3 2 2 3" xfId="35706"/>
    <cellStyle name="Total 8 2 3 2 3" xfId="14662"/>
    <cellStyle name="Total 8 2 3 2 3 2" xfId="26433"/>
    <cellStyle name="Total 8 2 3 2 3 2 2" xfId="46259"/>
    <cellStyle name="Total 8 2 3 2 3 3" xfId="36712"/>
    <cellStyle name="Total 8 2 3 2 4" xfId="15620"/>
    <cellStyle name="Total 8 2 3 2 4 2" xfId="27380"/>
    <cellStyle name="Total 8 2 3 2 4 2 2" xfId="47206"/>
    <cellStyle name="Total 8 2 3 2 4 3" xfId="37670"/>
    <cellStyle name="Total 8 2 3 2 5" xfId="16546"/>
    <cellStyle name="Total 8 2 3 2 5 2" xfId="28292"/>
    <cellStyle name="Total 8 2 3 2 5 2 2" xfId="48118"/>
    <cellStyle name="Total 8 2 3 2 5 3" xfId="38596"/>
    <cellStyle name="Total 8 2 3 2 6" xfId="17417"/>
    <cellStyle name="Total 8 2 3 2 6 2" xfId="29160"/>
    <cellStyle name="Total 8 2 3 2 6 2 2" xfId="48986"/>
    <cellStyle name="Total 8 2 3 2 6 3" xfId="39467"/>
    <cellStyle name="Total 8 2 3 2 7" xfId="18264"/>
    <cellStyle name="Total 8 2 3 2 7 2" xfId="29984"/>
    <cellStyle name="Total 8 2 3 2 7 2 2" xfId="49810"/>
    <cellStyle name="Total 8 2 3 2 7 3" xfId="40314"/>
    <cellStyle name="Total 8 2 3 2 8" xfId="19031"/>
    <cellStyle name="Total 8 2 3 2 8 2" xfId="41081"/>
    <cellStyle name="Total 8 2 3 2 9" xfId="31500"/>
    <cellStyle name="Total 8 2 3 3" xfId="9857"/>
    <cellStyle name="Total 8 2 3 3 2" xfId="14262"/>
    <cellStyle name="Total 8 2 3 3 2 2" xfId="26034"/>
    <cellStyle name="Total 8 2 3 3 2 2 2" xfId="45860"/>
    <cellStyle name="Total 8 2 3 3 2 3" xfId="36312"/>
    <cellStyle name="Total 8 2 3 3 3" xfId="15222"/>
    <cellStyle name="Total 8 2 3 3 3 2" xfId="26992"/>
    <cellStyle name="Total 8 2 3 3 3 2 2" xfId="46818"/>
    <cellStyle name="Total 8 2 3 3 3 3" xfId="37272"/>
    <cellStyle name="Total 8 2 3 3 4" xfId="16174"/>
    <cellStyle name="Total 8 2 3 3 4 2" xfId="27920"/>
    <cellStyle name="Total 8 2 3 3 4 2 2" xfId="47746"/>
    <cellStyle name="Total 8 2 3 3 4 3" xfId="38224"/>
    <cellStyle name="Total 8 2 3 3 5" xfId="17048"/>
    <cellStyle name="Total 8 2 3 3 5 2" xfId="28794"/>
    <cellStyle name="Total 8 2 3 3 5 2 2" xfId="48620"/>
    <cellStyle name="Total 8 2 3 3 5 3" xfId="39098"/>
    <cellStyle name="Total 8 2 3 3 6" xfId="17913"/>
    <cellStyle name="Total 8 2 3 3 6 2" xfId="29633"/>
    <cellStyle name="Total 8 2 3 3 6 2 2" xfId="49459"/>
    <cellStyle name="Total 8 2 3 3 6 3" xfId="39963"/>
    <cellStyle name="Total 8 2 3 3 7" xfId="18689"/>
    <cellStyle name="Total 8 2 3 3 7 2" xfId="30409"/>
    <cellStyle name="Total 8 2 3 3 7 2 2" xfId="50235"/>
    <cellStyle name="Total 8 2 3 3 7 3" xfId="40739"/>
    <cellStyle name="Total 8 2 3 3 8" xfId="19446"/>
    <cellStyle name="Total 8 2 3 3 8 2" xfId="41496"/>
    <cellStyle name="Total 8 2 3 3 9" xfId="31921"/>
    <cellStyle name="Total 8 2 3 4" xfId="12627"/>
    <cellStyle name="Total 8 2 3 4 2" xfId="24440"/>
    <cellStyle name="Total 8 2 3 4 2 2" xfId="44267"/>
    <cellStyle name="Total 8 2 3 4 3" xfId="34678"/>
    <cellStyle name="Total 8 2 3 5" xfId="10570"/>
    <cellStyle name="Total 8 2 3 5 2" xfId="22441"/>
    <cellStyle name="Total 8 2 3 5 2 2" xfId="42272"/>
    <cellStyle name="Total 8 2 3 5 3" xfId="32625"/>
    <cellStyle name="Total 8 2 3 6" xfId="11882"/>
    <cellStyle name="Total 8 2 3 6 2" xfId="23720"/>
    <cellStyle name="Total 8 2 3 6 2 2" xfId="43548"/>
    <cellStyle name="Total 8 2 3 6 3" xfId="33934"/>
    <cellStyle name="Total 8 2 3 7" xfId="11222"/>
    <cellStyle name="Total 8 2 3 7 2" xfId="23090"/>
    <cellStyle name="Total 8 2 3 7 2 2" xfId="42920"/>
    <cellStyle name="Total 8 2 3 7 3" xfId="33276"/>
    <cellStyle name="Total 8 2 3 8" xfId="12719"/>
    <cellStyle name="Total 8 2 3 8 2" xfId="24528"/>
    <cellStyle name="Total 8 2 3 8 2 2" xfId="44355"/>
    <cellStyle name="Total 8 2 3 8 3" xfId="34770"/>
    <cellStyle name="Total 8 2 3 9" xfId="10494"/>
    <cellStyle name="Total 8 2 3 9 2" xfId="22368"/>
    <cellStyle name="Total 8 2 3 9 2 2" xfId="42199"/>
    <cellStyle name="Total 8 2 3 9 3" xfId="32549"/>
    <cellStyle name="Total 8 2 4" xfId="8197"/>
    <cellStyle name="Total 8 2 4 2" xfId="13167"/>
    <cellStyle name="Total 8 2 4 2 2" xfId="24960"/>
    <cellStyle name="Total 8 2 4 2 2 2" xfId="44786"/>
    <cellStyle name="Total 8 2 4 2 3" xfId="35217"/>
    <cellStyle name="Total 8 2 4 3" xfId="10143"/>
    <cellStyle name="Total 8 2 4 3 2" xfId="22017"/>
    <cellStyle name="Total 8 2 4 3 2 2" xfId="41849"/>
    <cellStyle name="Total 8 2 4 3 3" xfId="32199"/>
    <cellStyle name="Total 8 2 4 4" xfId="11981"/>
    <cellStyle name="Total 8 2 4 4 2" xfId="23808"/>
    <cellStyle name="Total 8 2 4 4 2 2" xfId="43636"/>
    <cellStyle name="Total 8 2 4 4 3" xfId="34033"/>
    <cellStyle name="Total 8 2 4 5" xfId="11142"/>
    <cellStyle name="Total 8 2 4 5 2" xfId="23010"/>
    <cellStyle name="Total 8 2 4 5 2 2" xfId="42840"/>
    <cellStyle name="Total 8 2 4 5 3" xfId="33196"/>
    <cellStyle name="Total 8 2 4 6" xfId="13553"/>
    <cellStyle name="Total 8 2 4 6 2" xfId="25335"/>
    <cellStyle name="Total 8 2 4 6 2 2" xfId="45161"/>
    <cellStyle name="Total 8 2 4 6 3" xfId="35603"/>
    <cellStyle name="Total 8 2 4 7" xfId="14562"/>
    <cellStyle name="Total 8 2 4 7 2" xfId="26333"/>
    <cellStyle name="Total 8 2 4 7 2 2" xfId="46159"/>
    <cellStyle name="Total 8 2 4 7 3" xfId="36612"/>
    <cellStyle name="Total 8 2 4 8" xfId="15520"/>
    <cellStyle name="Total 8 2 4 8 2" xfId="37570"/>
    <cellStyle name="Total 8 2 4 9" xfId="31253"/>
    <cellStyle name="Total 8 2 5" xfId="9629"/>
    <cellStyle name="Total 8 2 5 2" xfId="14034"/>
    <cellStyle name="Total 8 2 5 2 2" xfId="25806"/>
    <cellStyle name="Total 8 2 5 2 2 2" xfId="45632"/>
    <cellStyle name="Total 8 2 5 2 3" xfId="36084"/>
    <cellStyle name="Total 8 2 5 3" xfId="14994"/>
    <cellStyle name="Total 8 2 5 3 2" xfId="26764"/>
    <cellStyle name="Total 8 2 5 3 2 2" xfId="46590"/>
    <cellStyle name="Total 8 2 5 3 3" xfId="37044"/>
    <cellStyle name="Total 8 2 5 4" xfId="15946"/>
    <cellStyle name="Total 8 2 5 4 2" xfId="27692"/>
    <cellStyle name="Total 8 2 5 4 2 2" xfId="47518"/>
    <cellStyle name="Total 8 2 5 4 3" xfId="37996"/>
    <cellStyle name="Total 8 2 5 5" xfId="16820"/>
    <cellStyle name="Total 8 2 5 5 2" xfId="28566"/>
    <cellStyle name="Total 8 2 5 5 2 2" xfId="48392"/>
    <cellStyle name="Total 8 2 5 5 3" xfId="38870"/>
    <cellStyle name="Total 8 2 5 6" xfId="17685"/>
    <cellStyle name="Total 8 2 5 6 2" xfId="29405"/>
    <cellStyle name="Total 8 2 5 6 2 2" xfId="49231"/>
    <cellStyle name="Total 8 2 5 6 3" xfId="39735"/>
    <cellStyle name="Total 8 2 5 7" xfId="18461"/>
    <cellStyle name="Total 8 2 5 7 2" xfId="30181"/>
    <cellStyle name="Total 8 2 5 7 2 2" xfId="50007"/>
    <cellStyle name="Total 8 2 5 7 3" xfId="40511"/>
    <cellStyle name="Total 8 2 5 8" xfId="19218"/>
    <cellStyle name="Total 8 2 5 8 2" xfId="41268"/>
    <cellStyle name="Total 8 2 5 9" xfId="31693"/>
    <cellStyle name="Total 8 2 6" xfId="12094"/>
    <cellStyle name="Total 8 2 6 2" xfId="23920"/>
    <cellStyle name="Total 8 2 6 2 2" xfId="43748"/>
    <cellStyle name="Total 8 2 6 3" xfId="34146"/>
    <cellStyle name="Total 8 2 7" xfId="11041"/>
    <cellStyle name="Total 8 2 7 2" xfId="22909"/>
    <cellStyle name="Total 8 2 7 2 2" xfId="42739"/>
    <cellStyle name="Total 8 2 7 3" xfId="33095"/>
    <cellStyle name="Total 8 2 8" xfId="11701"/>
    <cellStyle name="Total 8 2 8 2" xfId="23554"/>
    <cellStyle name="Total 8 2 8 2 2" xfId="43383"/>
    <cellStyle name="Total 8 2 8 3" xfId="33754"/>
    <cellStyle name="Total 8 2 9" xfId="11356"/>
    <cellStyle name="Total 8 2 9 2" xfId="23220"/>
    <cellStyle name="Total 8 2 9 2 2" xfId="43049"/>
    <cellStyle name="Total 8 2 9 3" xfId="33409"/>
    <cellStyle name="Total 8 3" xfId="7085"/>
    <cellStyle name="Total 8 3 10" xfId="10124"/>
    <cellStyle name="Total 8 3 10 2" xfId="21999"/>
    <cellStyle name="Total 8 3 10 2 2" xfId="41831"/>
    <cellStyle name="Total 8 3 10 3" xfId="32180"/>
    <cellStyle name="Total 8 3 11" xfId="13352"/>
    <cellStyle name="Total 8 3 11 2" xfId="25137"/>
    <cellStyle name="Total 8 3 11 2 2" xfId="44963"/>
    <cellStyle name="Total 8 3 11 3" xfId="35402"/>
    <cellStyle name="Total 8 3 12" xfId="30837"/>
    <cellStyle name="Total 8 3 2" xfId="7890"/>
    <cellStyle name="Total 8 3 2 10" xfId="12838"/>
    <cellStyle name="Total 8 3 2 10 2" xfId="24641"/>
    <cellStyle name="Total 8 3 2 10 2 2" xfId="44468"/>
    <cellStyle name="Total 8 3 2 10 3" xfId="34889"/>
    <cellStyle name="Total 8 3 2 11" xfId="31086"/>
    <cellStyle name="Total 8 3 2 2" xfId="9533"/>
    <cellStyle name="Total 8 3 2 2 2" xfId="13955"/>
    <cellStyle name="Total 8 3 2 2 2 2" xfId="25728"/>
    <cellStyle name="Total 8 3 2 2 2 2 2" xfId="45554"/>
    <cellStyle name="Total 8 3 2 2 2 3" xfId="36005"/>
    <cellStyle name="Total 8 3 2 2 3" xfId="14917"/>
    <cellStyle name="Total 8 3 2 2 3 2" xfId="26687"/>
    <cellStyle name="Total 8 3 2 2 3 2 2" xfId="46513"/>
    <cellStyle name="Total 8 3 2 2 3 3" xfId="36967"/>
    <cellStyle name="Total 8 3 2 2 4" xfId="15869"/>
    <cellStyle name="Total 8 3 2 2 4 2" xfId="27615"/>
    <cellStyle name="Total 8 3 2 2 4 2 2" xfId="47441"/>
    <cellStyle name="Total 8 3 2 2 4 3" xfId="37919"/>
    <cellStyle name="Total 8 3 2 2 5" xfId="16747"/>
    <cellStyle name="Total 8 3 2 2 5 2" xfId="28493"/>
    <cellStyle name="Total 8 3 2 2 5 2 2" xfId="48319"/>
    <cellStyle name="Total 8 3 2 2 5 3" xfId="38797"/>
    <cellStyle name="Total 8 3 2 2 6" xfId="17612"/>
    <cellStyle name="Total 8 3 2 2 6 2" xfId="29332"/>
    <cellStyle name="Total 8 3 2 2 6 2 2" xfId="49158"/>
    <cellStyle name="Total 8 3 2 2 6 3" xfId="39662"/>
    <cellStyle name="Total 8 3 2 2 7" xfId="18388"/>
    <cellStyle name="Total 8 3 2 2 7 2" xfId="30108"/>
    <cellStyle name="Total 8 3 2 2 7 2 2" xfId="49934"/>
    <cellStyle name="Total 8 3 2 2 7 3" xfId="40438"/>
    <cellStyle name="Total 8 3 2 2 8" xfId="19145"/>
    <cellStyle name="Total 8 3 2 2 8 2" xfId="41195"/>
    <cellStyle name="Total 8 3 2 2 9" xfId="31620"/>
    <cellStyle name="Total 8 3 2 3" xfId="9971"/>
    <cellStyle name="Total 8 3 2 3 2" xfId="14376"/>
    <cellStyle name="Total 8 3 2 3 2 2" xfId="26148"/>
    <cellStyle name="Total 8 3 2 3 2 2 2" xfId="45974"/>
    <cellStyle name="Total 8 3 2 3 2 3" xfId="36426"/>
    <cellStyle name="Total 8 3 2 3 3" xfId="15336"/>
    <cellStyle name="Total 8 3 2 3 3 2" xfId="27106"/>
    <cellStyle name="Total 8 3 2 3 3 2 2" xfId="46932"/>
    <cellStyle name="Total 8 3 2 3 3 3" xfId="37386"/>
    <cellStyle name="Total 8 3 2 3 4" xfId="16288"/>
    <cellStyle name="Total 8 3 2 3 4 2" xfId="28034"/>
    <cellStyle name="Total 8 3 2 3 4 2 2" xfId="47860"/>
    <cellStyle name="Total 8 3 2 3 4 3" xfId="38338"/>
    <cellStyle name="Total 8 3 2 3 5" xfId="17162"/>
    <cellStyle name="Total 8 3 2 3 5 2" xfId="28908"/>
    <cellStyle name="Total 8 3 2 3 5 2 2" xfId="48734"/>
    <cellStyle name="Total 8 3 2 3 5 3" xfId="39212"/>
    <cellStyle name="Total 8 3 2 3 6" xfId="18027"/>
    <cellStyle name="Total 8 3 2 3 6 2" xfId="29747"/>
    <cellStyle name="Total 8 3 2 3 6 2 2" xfId="49573"/>
    <cellStyle name="Total 8 3 2 3 6 3" xfId="40077"/>
    <cellStyle name="Total 8 3 2 3 7" xfId="18803"/>
    <cellStyle name="Total 8 3 2 3 7 2" xfId="30523"/>
    <cellStyle name="Total 8 3 2 3 7 2 2" xfId="50349"/>
    <cellStyle name="Total 8 3 2 3 7 3" xfId="40853"/>
    <cellStyle name="Total 8 3 2 3 8" xfId="19560"/>
    <cellStyle name="Total 8 3 2 3 8 2" xfId="41610"/>
    <cellStyle name="Total 8 3 2 3 9" xfId="32035"/>
    <cellStyle name="Total 8 3 2 4" xfId="12941"/>
    <cellStyle name="Total 8 3 2 4 2" xfId="24738"/>
    <cellStyle name="Total 8 3 2 4 2 2" xfId="44565"/>
    <cellStyle name="Total 8 3 2 4 3" xfId="34992"/>
    <cellStyle name="Total 8 3 2 5" xfId="10364"/>
    <cellStyle name="Total 8 3 2 5 2" xfId="22238"/>
    <cellStyle name="Total 8 3 2 5 2 2" xfId="42069"/>
    <cellStyle name="Total 8 3 2 5 3" xfId="32419"/>
    <cellStyle name="Total 8 3 2 6" xfId="12290"/>
    <cellStyle name="Total 8 3 2 6 2" xfId="24110"/>
    <cellStyle name="Total 8 3 2 6 2 2" xfId="43937"/>
    <cellStyle name="Total 8 3 2 6 3" xfId="34341"/>
    <cellStyle name="Total 8 3 2 7" xfId="10883"/>
    <cellStyle name="Total 8 3 2 7 2" xfId="22754"/>
    <cellStyle name="Total 8 3 2 7 2 2" xfId="42585"/>
    <cellStyle name="Total 8 3 2 7 3" xfId="32938"/>
    <cellStyle name="Total 8 3 2 8" xfId="13066"/>
    <cellStyle name="Total 8 3 2 8 2" xfId="24859"/>
    <cellStyle name="Total 8 3 2 8 2 2" xfId="44685"/>
    <cellStyle name="Total 8 3 2 8 3" xfId="35116"/>
    <cellStyle name="Total 8 3 2 9" xfId="10235"/>
    <cellStyle name="Total 8 3 2 9 2" xfId="22109"/>
    <cellStyle name="Total 8 3 2 9 2 2" xfId="41941"/>
    <cellStyle name="Total 8 3 2 9 3" xfId="32291"/>
    <cellStyle name="Total 8 3 3" xfId="8730"/>
    <cellStyle name="Total 8 3 3 2" xfId="13472"/>
    <cellStyle name="Total 8 3 3 2 2" xfId="25257"/>
    <cellStyle name="Total 8 3 3 2 2 2" xfId="45083"/>
    <cellStyle name="Total 8 3 3 2 3" xfId="35522"/>
    <cellStyle name="Total 8 3 3 3" xfId="14492"/>
    <cellStyle name="Total 8 3 3 3 2" xfId="26264"/>
    <cellStyle name="Total 8 3 3 3 2 2" xfId="46090"/>
    <cellStyle name="Total 8 3 3 3 3" xfId="36542"/>
    <cellStyle name="Total 8 3 3 4" xfId="15452"/>
    <cellStyle name="Total 8 3 3 4 2" xfId="27220"/>
    <cellStyle name="Total 8 3 3 4 2 2" xfId="47046"/>
    <cellStyle name="Total 8 3 3 4 3" xfId="37502"/>
    <cellStyle name="Total 8 3 3 5" xfId="16401"/>
    <cellStyle name="Total 8 3 3 5 2" xfId="28147"/>
    <cellStyle name="Total 8 3 3 5 2 2" xfId="47973"/>
    <cellStyle name="Total 8 3 3 5 3" xfId="38451"/>
    <cellStyle name="Total 8 3 3 6" xfId="17274"/>
    <cellStyle name="Total 8 3 3 6 2" xfId="29020"/>
    <cellStyle name="Total 8 3 3 6 2 2" xfId="48846"/>
    <cellStyle name="Total 8 3 3 6 3" xfId="39324"/>
    <cellStyle name="Total 8 3 3 7" xfId="18139"/>
    <cellStyle name="Total 8 3 3 7 2" xfId="29859"/>
    <cellStyle name="Total 8 3 3 7 2 2" xfId="49685"/>
    <cellStyle name="Total 8 3 3 7 3" xfId="40189"/>
    <cellStyle name="Total 8 3 3 8" xfId="18915"/>
    <cellStyle name="Total 8 3 3 8 2" xfId="40965"/>
    <cellStyle name="Total 8 3 3 9" xfId="31371"/>
    <cellStyle name="Total 8 3 4" xfId="9741"/>
    <cellStyle name="Total 8 3 4 2" xfId="14146"/>
    <cellStyle name="Total 8 3 4 2 2" xfId="25918"/>
    <cellStyle name="Total 8 3 4 2 2 2" xfId="45744"/>
    <cellStyle name="Total 8 3 4 2 3" xfId="36196"/>
    <cellStyle name="Total 8 3 4 3" xfId="15106"/>
    <cellStyle name="Total 8 3 4 3 2" xfId="26876"/>
    <cellStyle name="Total 8 3 4 3 2 2" xfId="46702"/>
    <cellStyle name="Total 8 3 4 3 3" xfId="37156"/>
    <cellStyle name="Total 8 3 4 4" xfId="16058"/>
    <cellStyle name="Total 8 3 4 4 2" xfId="27804"/>
    <cellStyle name="Total 8 3 4 4 2 2" xfId="47630"/>
    <cellStyle name="Total 8 3 4 4 3" xfId="38108"/>
    <cellStyle name="Total 8 3 4 5" xfId="16932"/>
    <cellStyle name="Total 8 3 4 5 2" xfId="28678"/>
    <cellStyle name="Total 8 3 4 5 2 2" xfId="48504"/>
    <cellStyle name="Total 8 3 4 5 3" xfId="38982"/>
    <cellStyle name="Total 8 3 4 6" xfId="17797"/>
    <cellStyle name="Total 8 3 4 6 2" xfId="29517"/>
    <cellStyle name="Total 8 3 4 6 2 2" xfId="49343"/>
    <cellStyle name="Total 8 3 4 6 3" xfId="39847"/>
    <cellStyle name="Total 8 3 4 7" xfId="18573"/>
    <cellStyle name="Total 8 3 4 7 2" xfId="30293"/>
    <cellStyle name="Total 8 3 4 7 2 2" xfId="50119"/>
    <cellStyle name="Total 8 3 4 7 3" xfId="40623"/>
    <cellStyle name="Total 8 3 4 8" xfId="19330"/>
    <cellStyle name="Total 8 3 4 8 2" xfId="41380"/>
    <cellStyle name="Total 8 3 4 9" xfId="31805"/>
    <cellStyle name="Total 8 3 5" xfId="12443"/>
    <cellStyle name="Total 8 3 5 2" xfId="24259"/>
    <cellStyle name="Total 8 3 5 2 2" xfId="44086"/>
    <cellStyle name="Total 8 3 5 3" xfId="34494"/>
    <cellStyle name="Total 8 3 6" xfId="10740"/>
    <cellStyle name="Total 8 3 6 2" xfId="22611"/>
    <cellStyle name="Total 8 3 6 2 2" xfId="42442"/>
    <cellStyle name="Total 8 3 6 3" xfId="32795"/>
    <cellStyle name="Total 8 3 7" xfId="12534"/>
    <cellStyle name="Total 8 3 7 2" xfId="24349"/>
    <cellStyle name="Total 8 3 7 2 2" xfId="44176"/>
    <cellStyle name="Total 8 3 7 3" xfId="34585"/>
    <cellStyle name="Total 8 3 8" xfId="10659"/>
    <cellStyle name="Total 8 3 8 2" xfId="22530"/>
    <cellStyle name="Total 8 3 8 2 2" xfId="42361"/>
    <cellStyle name="Total 8 3 8 3" xfId="32714"/>
    <cellStyle name="Total 8 3 9" xfId="13194"/>
    <cellStyle name="Total 8 3 9 2" xfId="24985"/>
    <cellStyle name="Total 8 3 9 2 2" xfId="44811"/>
    <cellStyle name="Total 8 3 9 3" xfId="35244"/>
    <cellStyle name="Total 8 4" xfId="7352"/>
    <cellStyle name="Total 8 4 10" xfId="11790"/>
    <cellStyle name="Total 8 4 10 2" xfId="23637"/>
    <cellStyle name="Total 8 4 10 2 2" xfId="43465"/>
    <cellStyle name="Total 8 4 10 3" xfId="33842"/>
    <cellStyle name="Total 8 4 11" xfId="30965"/>
    <cellStyle name="Total 8 4 2" xfId="8995"/>
    <cellStyle name="Total 8 4 2 2" xfId="13655"/>
    <cellStyle name="Total 8 4 2 2 2" xfId="25437"/>
    <cellStyle name="Total 8 4 2 2 2 2" xfId="45263"/>
    <cellStyle name="Total 8 4 2 2 3" xfId="35705"/>
    <cellStyle name="Total 8 4 2 3" xfId="14661"/>
    <cellStyle name="Total 8 4 2 3 2" xfId="26432"/>
    <cellStyle name="Total 8 4 2 3 2 2" xfId="46258"/>
    <cellStyle name="Total 8 4 2 3 3" xfId="36711"/>
    <cellStyle name="Total 8 4 2 4" xfId="15619"/>
    <cellStyle name="Total 8 4 2 4 2" xfId="27379"/>
    <cellStyle name="Total 8 4 2 4 2 2" xfId="47205"/>
    <cellStyle name="Total 8 4 2 4 3" xfId="37669"/>
    <cellStyle name="Total 8 4 2 5" xfId="16545"/>
    <cellStyle name="Total 8 4 2 5 2" xfId="28291"/>
    <cellStyle name="Total 8 4 2 5 2 2" xfId="48117"/>
    <cellStyle name="Total 8 4 2 5 3" xfId="38595"/>
    <cellStyle name="Total 8 4 2 6" xfId="17416"/>
    <cellStyle name="Total 8 4 2 6 2" xfId="29159"/>
    <cellStyle name="Total 8 4 2 6 2 2" xfId="48985"/>
    <cellStyle name="Total 8 4 2 6 3" xfId="39466"/>
    <cellStyle name="Total 8 4 2 7" xfId="18263"/>
    <cellStyle name="Total 8 4 2 7 2" xfId="29983"/>
    <cellStyle name="Total 8 4 2 7 2 2" xfId="49809"/>
    <cellStyle name="Total 8 4 2 7 3" xfId="40313"/>
    <cellStyle name="Total 8 4 2 8" xfId="19030"/>
    <cellStyle name="Total 8 4 2 8 2" xfId="41080"/>
    <cellStyle name="Total 8 4 2 9" xfId="31499"/>
    <cellStyle name="Total 8 4 3" xfId="9856"/>
    <cellStyle name="Total 8 4 3 2" xfId="14261"/>
    <cellStyle name="Total 8 4 3 2 2" xfId="26033"/>
    <cellStyle name="Total 8 4 3 2 2 2" xfId="45859"/>
    <cellStyle name="Total 8 4 3 2 3" xfId="36311"/>
    <cellStyle name="Total 8 4 3 3" xfId="15221"/>
    <cellStyle name="Total 8 4 3 3 2" xfId="26991"/>
    <cellStyle name="Total 8 4 3 3 2 2" xfId="46817"/>
    <cellStyle name="Total 8 4 3 3 3" xfId="37271"/>
    <cellStyle name="Total 8 4 3 4" xfId="16173"/>
    <cellStyle name="Total 8 4 3 4 2" xfId="27919"/>
    <cellStyle name="Total 8 4 3 4 2 2" xfId="47745"/>
    <cellStyle name="Total 8 4 3 4 3" xfId="38223"/>
    <cellStyle name="Total 8 4 3 5" xfId="17047"/>
    <cellStyle name="Total 8 4 3 5 2" xfId="28793"/>
    <cellStyle name="Total 8 4 3 5 2 2" xfId="48619"/>
    <cellStyle name="Total 8 4 3 5 3" xfId="39097"/>
    <cellStyle name="Total 8 4 3 6" xfId="17912"/>
    <cellStyle name="Total 8 4 3 6 2" xfId="29632"/>
    <cellStyle name="Total 8 4 3 6 2 2" xfId="49458"/>
    <cellStyle name="Total 8 4 3 6 3" xfId="39962"/>
    <cellStyle name="Total 8 4 3 7" xfId="18688"/>
    <cellStyle name="Total 8 4 3 7 2" xfId="30408"/>
    <cellStyle name="Total 8 4 3 7 2 2" xfId="50234"/>
    <cellStyle name="Total 8 4 3 7 3" xfId="40738"/>
    <cellStyle name="Total 8 4 3 8" xfId="19445"/>
    <cellStyle name="Total 8 4 3 8 2" xfId="41495"/>
    <cellStyle name="Total 8 4 3 9" xfId="31920"/>
    <cellStyle name="Total 8 4 4" xfId="12626"/>
    <cellStyle name="Total 8 4 4 2" xfId="24439"/>
    <cellStyle name="Total 8 4 4 2 2" xfId="44266"/>
    <cellStyle name="Total 8 4 4 3" xfId="34677"/>
    <cellStyle name="Total 8 4 5" xfId="10571"/>
    <cellStyle name="Total 8 4 5 2" xfId="22442"/>
    <cellStyle name="Total 8 4 5 2 2" xfId="42273"/>
    <cellStyle name="Total 8 4 5 3" xfId="32626"/>
    <cellStyle name="Total 8 4 6" xfId="11881"/>
    <cellStyle name="Total 8 4 6 2" xfId="23719"/>
    <cellStyle name="Total 8 4 6 2 2" xfId="43547"/>
    <cellStyle name="Total 8 4 6 3" xfId="33933"/>
    <cellStyle name="Total 8 4 7" xfId="11223"/>
    <cellStyle name="Total 8 4 7 2" xfId="23091"/>
    <cellStyle name="Total 8 4 7 2 2" xfId="42921"/>
    <cellStyle name="Total 8 4 7 3" xfId="33277"/>
    <cellStyle name="Total 8 4 8" xfId="12217"/>
    <cellStyle name="Total 8 4 8 2" xfId="24039"/>
    <cellStyle name="Total 8 4 8 2 2" xfId="43866"/>
    <cellStyle name="Total 8 4 8 3" xfId="34268"/>
    <cellStyle name="Total 8 4 9" xfId="10944"/>
    <cellStyle name="Total 8 4 9 2" xfId="22815"/>
    <cellStyle name="Total 8 4 9 2 2" xfId="42646"/>
    <cellStyle name="Total 8 4 9 3" xfId="32999"/>
    <cellStyle name="Total 8 5" xfId="8196"/>
    <cellStyle name="Total 8 5 2" xfId="13166"/>
    <cellStyle name="Total 8 5 2 2" xfId="24959"/>
    <cellStyle name="Total 8 5 2 2 2" xfId="44785"/>
    <cellStyle name="Total 8 5 2 3" xfId="35216"/>
    <cellStyle name="Total 8 5 3" xfId="10144"/>
    <cellStyle name="Total 8 5 3 2" xfId="22018"/>
    <cellStyle name="Total 8 5 3 2 2" xfId="41850"/>
    <cellStyle name="Total 8 5 3 3" xfId="32200"/>
    <cellStyle name="Total 8 5 4" xfId="11980"/>
    <cellStyle name="Total 8 5 4 2" xfId="23807"/>
    <cellStyle name="Total 8 5 4 2 2" xfId="43635"/>
    <cellStyle name="Total 8 5 4 3" xfId="34032"/>
    <cellStyle name="Total 8 5 5" xfId="11143"/>
    <cellStyle name="Total 8 5 5 2" xfId="23011"/>
    <cellStyle name="Total 8 5 5 2 2" xfId="42841"/>
    <cellStyle name="Total 8 5 5 3" xfId="33197"/>
    <cellStyle name="Total 8 5 6" xfId="12521"/>
    <cellStyle name="Total 8 5 6 2" xfId="24336"/>
    <cellStyle name="Total 8 5 6 2 2" xfId="44163"/>
    <cellStyle name="Total 8 5 6 3" xfId="34572"/>
    <cellStyle name="Total 8 5 7" xfId="10670"/>
    <cellStyle name="Total 8 5 7 2" xfId="22541"/>
    <cellStyle name="Total 8 5 7 2 2" xfId="42372"/>
    <cellStyle name="Total 8 5 7 3" xfId="32725"/>
    <cellStyle name="Total 8 5 8" xfId="13296"/>
    <cellStyle name="Total 8 5 8 2" xfId="35346"/>
    <cellStyle name="Total 8 5 9" xfId="31252"/>
    <cellStyle name="Total 8 6" xfId="9628"/>
    <cellStyle name="Total 8 6 2" xfId="14033"/>
    <cellStyle name="Total 8 6 2 2" xfId="25805"/>
    <cellStyle name="Total 8 6 2 2 2" xfId="45631"/>
    <cellStyle name="Total 8 6 2 3" xfId="36083"/>
    <cellStyle name="Total 8 6 3" xfId="14993"/>
    <cellStyle name="Total 8 6 3 2" xfId="26763"/>
    <cellStyle name="Total 8 6 3 2 2" xfId="46589"/>
    <cellStyle name="Total 8 6 3 3" xfId="37043"/>
    <cellStyle name="Total 8 6 4" xfId="15945"/>
    <cellStyle name="Total 8 6 4 2" xfId="27691"/>
    <cellStyle name="Total 8 6 4 2 2" xfId="47517"/>
    <cellStyle name="Total 8 6 4 3" xfId="37995"/>
    <cellStyle name="Total 8 6 5" xfId="16819"/>
    <cellStyle name="Total 8 6 5 2" xfId="28565"/>
    <cellStyle name="Total 8 6 5 2 2" xfId="48391"/>
    <cellStyle name="Total 8 6 5 3" xfId="38869"/>
    <cellStyle name="Total 8 6 6" xfId="17684"/>
    <cellStyle name="Total 8 6 6 2" xfId="29404"/>
    <cellStyle name="Total 8 6 6 2 2" xfId="49230"/>
    <cellStyle name="Total 8 6 6 3" xfId="39734"/>
    <cellStyle name="Total 8 6 7" xfId="18460"/>
    <cellStyle name="Total 8 6 7 2" xfId="30180"/>
    <cellStyle name="Total 8 6 7 2 2" xfId="50006"/>
    <cellStyle name="Total 8 6 7 3" xfId="40510"/>
    <cellStyle name="Total 8 6 8" xfId="19217"/>
    <cellStyle name="Total 8 6 8 2" xfId="41267"/>
    <cellStyle name="Total 8 6 9" xfId="31692"/>
    <cellStyle name="Total 8 7" xfId="12093"/>
    <cellStyle name="Total 8 7 2" xfId="23919"/>
    <cellStyle name="Total 8 7 2 2" xfId="43747"/>
    <cellStyle name="Total 8 7 3" xfId="34145"/>
    <cellStyle name="Total 8 8" xfId="11042"/>
    <cellStyle name="Total 8 8 2" xfId="22910"/>
    <cellStyle name="Total 8 8 2 2" xfId="42740"/>
    <cellStyle name="Total 8 8 3" xfId="33096"/>
    <cellStyle name="Total 8 9" xfId="11700"/>
    <cellStyle name="Total 8 9 2" xfId="23553"/>
    <cellStyle name="Total 8 9 2 2" xfId="43382"/>
    <cellStyle name="Total 8 9 3" xfId="33753"/>
    <cellStyle name="Total 9" xfId="6460"/>
    <cellStyle name="Total 9 10" xfId="11355"/>
    <cellStyle name="Total 9 10 2" xfId="23219"/>
    <cellStyle name="Total 9 10 2 2" xfId="43048"/>
    <cellStyle name="Total 9 10 3" xfId="33408"/>
    <cellStyle name="Total 9 11" xfId="12120"/>
    <cellStyle name="Total 9 11 2" xfId="23946"/>
    <cellStyle name="Total 9 11 2 2" xfId="43773"/>
    <cellStyle name="Total 9 11 3" xfId="34171"/>
    <cellStyle name="Total 9 12" xfId="11020"/>
    <cellStyle name="Total 9 12 2" xfId="22889"/>
    <cellStyle name="Total 9 12 2 2" xfId="42720"/>
    <cellStyle name="Total 9 12 3" xfId="33075"/>
    <cellStyle name="Total 9 13" xfId="11720"/>
    <cellStyle name="Total 9 13 2" xfId="23573"/>
    <cellStyle name="Total 9 13 2 2" xfId="43401"/>
    <cellStyle name="Total 9 13 3" xfId="33772"/>
    <cellStyle name="Total 9 14" xfId="30717"/>
    <cellStyle name="Total 9 2" xfId="6461"/>
    <cellStyle name="Total 9 2 10" xfId="12697"/>
    <cellStyle name="Total 9 2 10 2" xfId="24510"/>
    <cellStyle name="Total 9 2 10 2 2" xfId="44337"/>
    <cellStyle name="Total 9 2 10 3" xfId="34748"/>
    <cellStyle name="Total 9 2 11" xfId="10504"/>
    <cellStyle name="Total 9 2 11 2" xfId="22375"/>
    <cellStyle name="Total 9 2 11 2 2" xfId="42206"/>
    <cellStyle name="Total 9 2 11 3" xfId="32559"/>
    <cellStyle name="Total 9 2 12" xfId="13312"/>
    <cellStyle name="Total 9 2 12 2" xfId="25099"/>
    <cellStyle name="Total 9 2 12 2 2" xfId="44925"/>
    <cellStyle name="Total 9 2 12 3" xfId="35362"/>
    <cellStyle name="Total 9 2 13" xfId="30718"/>
    <cellStyle name="Total 9 2 2" xfId="7088"/>
    <cellStyle name="Total 9 2 2 10" xfId="10947"/>
    <cellStyle name="Total 9 2 2 10 2" xfId="22818"/>
    <cellStyle name="Total 9 2 2 10 2 2" xfId="42649"/>
    <cellStyle name="Total 9 2 2 10 3" xfId="33002"/>
    <cellStyle name="Total 9 2 2 11" xfId="11787"/>
    <cellStyle name="Total 9 2 2 11 2" xfId="23634"/>
    <cellStyle name="Total 9 2 2 11 2 2" xfId="43462"/>
    <cellStyle name="Total 9 2 2 11 3" xfId="33839"/>
    <cellStyle name="Total 9 2 2 12" xfId="30840"/>
    <cellStyle name="Total 9 2 2 2" xfId="7891"/>
    <cellStyle name="Total 9 2 2 2 10" xfId="12944"/>
    <cellStyle name="Total 9 2 2 2 10 2" xfId="24741"/>
    <cellStyle name="Total 9 2 2 2 10 2 2" xfId="44568"/>
    <cellStyle name="Total 9 2 2 2 10 3" xfId="34995"/>
    <cellStyle name="Total 9 2 2 2 11" xfId="31087"/>
    <cellStyle name="Total 9 2 2 2 2" xfId="9534"/>
    <cellStyle name="Total 9 2 2 2 2 2" xfId="13956"/>
    <cellStyle name="Total 9 2 2 2 2 2 2" xfId="25729"/>
    <cellStyle name="Total 9 2 2 2 2 2 2 2" xfId="45555"/>
    <cellStyle name="Total 9 2 2 2 2 2 3" xfId="36006"/>
    <cellStyle name="Total 9 2 2 2 2 3" xfId="14918"/>
    <cellStyle name="Total 9 2 2 2 2 3 2" xfId="26688"/>
    <cellStyle name="Total 9 2 2 2 2 3 2 2" xfId="46514"/>
    <cellStyle name="Total 9 2 2 2 2 3 3" xfId="36968"/>
    <cellStyle name="Total 9 2 2 2 2 4" xfId="15870"/>
    <cellStyle name="Total 9 2 2 2 2 4 2" xfId="27616"/>
    <cellStyle name="Total 9 2 2 2 2 4 2 2" xfId="47442"/>
    <cellStyle name="Total 9 2 2 2 2 4 3" xfId="37920"/>
    <cellStyle name="Total 9 2 2 2 2 5" xfId="16748"/>
    <cellStyle name="Total 9 2 2 2 2 5 2" xfId="28494"/>
    <cellStyle name="Total 9 2 2 2 2 5 2 2" xfId="48320"/>
    <cellStyle name="Total 9 2 2 2 2 5 3" xfId="38798"/>
    <cellStyle name="Total 9 2 2 2 2 6" xfId="17613"/>
    <cellStyle name="Total 9 2 2 2 2 6 2" xfId="29333"/>
    <cellStyle name="Total 9 2 2 2 2 6 2 2" xfId="49159"/>
    <cellStyle name="Total 9 2 2 2 2 6 3" xfId="39663"/>
    <cellStyle name="Total 9 2 2 2 2 7" xfId="18389"/>
    <cellStyle name="Total 9 2 2 2 2 7 2" xfId="30109"/>
    <cellStyle name="Total 9 2 2 2 2 7 2 2" xfId="49935"/>
    <cellStyle name="Total 9 2 2 2 2 7 3" xfId="40439"/>
    <cellStyle name="Total 9 2 2 2 2 8" xfId="19146"/>
    <cellStyle name="Total 9 2 2 2 2 8 2" xfId="41196"/>
    <cellStyle name="Total 9 2 2 2 2 9" xfId="31621"/>
    <cellStyle name="Total 9 2 2 2 3" xfId="9972"/>
    <cellStyle name="Total 9 2 2 2 3 2" xfId="14377"/>
    <cellStyle name="Total 9 2 2 2 3 2 2" xfId="26149"/>
    <cellStyle name="Total 9 2 2 2 3 2 2 2" xfId="45975"/>
    <cellStyle name="Total 9 2 2 2 3 2 3" xfId="36427"/>
    <cellStyle name="Total 9 2 2 2 3 3" xfId="15337"/>
    <cellStyle name="Total 9 2 2 2 3 3 2" xfId="27107"/>
    <cellStyle name="Total 9 2 2 2 3 3 2 2" xfId="46933"/>
    <cellStyle name="Total 9 2 2 2 3 3 3" xfId="37387"/>
    <cellStyle name="Total 9 2 2 2 3 4" xfId="16289"/>
    <cellStyle name="Total 9 2 2 2 3 4 2" xfId="28035"/>
    <cellStyle name="Total 9 2 2 2 3 4 2 2" xfId="47861"/>
    <cellStyle name="Total 9 2 2 2 3 4 3" xfId="38339"/>
    <cellStyle name="Total 9 2 2 2 3 5" xfId="17163"/>
    <cellStyle name="Total 9 2 2 2 3 5 2" xfId="28909"/>
    <cellStyle name="Total 9 2 2 2 3 5 2 2" xfId="48735"/>
    <cellStyle name="Total 9 2 2 2 3 5 3" xfId="39213"/>
    <cellStyle name="Total 9 2 2 2 3 6" xfId="18028"/>
    <cellStyle name="Total 9 2 2 2 3 6 2" xfId="29748"/>
    <cellStyle name="Total 9 2 2 2 3 6 2 2" xfId="49574"/>
    <cellStyle name="Total 9 2 2 2 3 6 3" xfId="40078"/>
    <cellStyle name="Total 9 2 2 2 3 7" xfId="18804"/>
    <cellStyle name="Total 9 2 2 2 3 7 2" xfId="30524"/>
    <cellStyle name="Total 9 2 2 2 3 7 2 2" xfId="50350"/>
    <cellStyle name="Total 9 2 2 2 3 7 3" xfId="40854"/>
    <cellStyle name="Total 9 2 2 2 3 8" xfId="19561"/>
    <cellStyle name="Total 9 2 2 2 3 8 2" xfId="41611"/>
    <cellStyle name="Total 9 2 2 2 3 9" xfId="32036"/>
    <cellStyle name="Total 9 2 2 2 4" xfId="12942"/>
    <cellStyle name="Total 9 2 2 2 4 2" xfId="24739"/>
    <cellStyle name="Total 9 2 2 2 4 2 2" xfId="44566"/>
    <cellStyle name="Total 9 2 2 2 4 3" xfId="34993"/>
    <cellStyle name="Total 9 2 2 2 5" xfId="10363"/>
    <cellStyle name="Total 9 2 2 2 5 2" xfId="22237"/>
    <cellStyle name="Total 9 2 2 2 5 2 2" xfId="42068"/>
    <cellStyle name="Total 9 2 2 2 5 3" xfId="32418"/>
    <cellStyle name="Total 9 2 2 2 6" xfId="12823"/>
    <cellStyle name="Total 9 2 2 2 6 2" xfId="24627"/>
    <cellStyle name="Total 9 2 2 2 6 2 2" xfId="44454"/>
    <cellStyle name="Total 9 2 2 2 6 3" xfId="34874"/>
    <cellStyle name="Total 9 2 2 2 7" xfId="10412"/>
    <cellStyle name="Total 9 2 2 2 7 2" xfId="22286"/>
    <cellStyle name="Total 9 2 2 2 7 2 2" xfId="42117"/>
    <cellStyle name="Total 9 2 2 2 7 3" xfId="32467"/>
    <cellStyle name="Total 9 2 2 2 8" xfId="13318"/>
    <cellStyle name="Total 9 2 2 2 8 2" xfId="25105"/>
    <cellStyle name="Total 9 2 2 2 8 2 2" xfId="44931"/>
    <cellStyle name="Total 9 2 2 2 8 3" xfId="35368"/>
    <cellStyle name="Total 9 2 2 2 9" xfId="10035"/>
    <cellStyle name="Total 9 2 2 2 9 2" xfId="21910"/>
    <cellStyle name="Total 9 2 2 2 9 2 2" xfId="41742"/>
    <cellStyle name="Total 9 2 2 2 9 3" xfId="32091"/>
    <cellStyle name="Total 9 2 2 3" xfId="8733"/>
    <cellStyle name="Total 9 2 2 3 2" xfId="13475"/>
    <cellStyle name="Total 9 2 2 3 2 2" xfId="25260"/>
    <cellStyle name="Total 9 2 2 3 2 2 2" xfId="45086"/>
    <cellStyle name="Total 9 2 2 3 2 3" xfId="35525"/>
    <cellStyle name="Total 9 2 2 3 3" xfId="14495"/>
    <cellStyle name="Total 9 2 2 3 3 2" xfId="26267"/>
    <cellStyle name="Total 9 2 2 3 3 2 2" xfId="46093"/>
    <cellStyle name="Total 9 2 2 3 3 3" xfId="36545"/>
    <cellStyle name="Total 9 2 2 3 4" xfId="15455"/>
    <cellStyle name="Total 9 2 2 3 4 2" xfId="27223"/>
    <cellStyle name="Total 9 2 2 3 4 2 2" xfId="47049"/>
    <cellStyle name="Total 9 2 2 3 4 3" xfId="37505"/>
    <cellStyle name="Total 9 2 2 3 5" xfId="16404"/>
    <cellStyle name="Total 9 2 2 3 5 2" xfId="28150"/>
    <cellStyle name="Total 9 2 2 3 5 2 2" xfId="47976"/>
    <cellStyle name="Total 9 2 2 3 5 3" xfId="38454"/>
    <cellStyle name="Total 9 2 2 3 6" xfId="17277"/>
    <cellStyle name="Total 9 2 2 3 6 2" xfId="29023"/>
    <cellStyle name="Total 9 2 2 3 6 2 2" xfId="48849"/>
    <cellStyle name="Total 9 2 2 3 6 3" xfId="39327"/>
    <cellStyle name="Total 9 2 2 3 7" xfId="18142"/>
    <cellStyle name="Total 9 2 2 3 7 2" xfId="29862"/>
    <cellStyle name="Total 9 2 2 3 7 2 2" xfId="49688"/>
    <cellStyle name="Total 9 2 2 3 7 3" xfId="40192"/>
    <cellStyle name="Total 9 2 2 3 8" xfId="18918"/>
    <cellStyle name="Total 9 2 2 3 8 2" xfId="40968"/>
    <cellStyle name="Total 9 2 2 3 9" xfId="31374"/>
    <cellStyle name="Total 9 2 2 4" xfId="9744"/>
    <cellStyle name="Total 9 2 2 4 2" xfId="14149"/>
    <cellStyle name="Total 9 2 2 4 2 2" xfId="25921"/>
    <cellStyle name="Total 9 2 2 4 2 2 2" xfId="45747"/>
    <cellStyle name="Total 9 2 2 4 2 3" xfId="36199"/>
    <cellStyle name="Total 9 2 2 4 3" xfId="15109"/>
    <cellStyle name="Total 9 2 2 4 3 2" xfId="26879"/>
    <cellStyle name="Total 9 2 2 4 3 2 2" xfId="46705"/>
    <cellStyle name="Total 9 2 2 4 3 3" xfId="37159"/>
    <cellStyle name="Total 9 2 2 4 4" xfId="16061"/>
    <cellStyle name="Total 9 2 2 4 4 2" xfId="27807"/>
    <cellStyle name="Total 9 2 2 4 4 2 2" xfId="47633"/>
    <cellStyle name="Total 9 2 2 4 4 3" xfId="38111"/>
    <cellStyle name="Total 9 2 2 4 5" xfId="16935"/>
    <cellStyle name="Total 9 2 2 4 5 2" xfId="28681"/>
    <cellStyle name="Total 9 2 2 4 5 2 2" xfId="48507"/>
    <cellStyle name="Total 9 2 2 4 5 3" xfId="38985"/>
    <cellStyle name="Total 9 2 2 4 6" xfId="17800"/>
    <cellStyle name="Total 9 2 2 4 6 2" xfId="29520"/>
    <cellStyle name="Total 9 2 2 4 6 2 2" xfId="49346"/>
    <cellStyle name="Total 9 2 2 4 6 3" xfId="39850"/>
    <cellStyle name="Total 9 2 2 4 7" xfId="18576"/>
    <cellStyle name="Total 9 2 2 4 7 2" xfId="30296"/>
    <cellStyle name="Total 9 2 2 4 7 2 2" xfId="50122"/>
    <cellStyle name="Total 9 2 2 4 7 3" xfId="40626"/>
    <cellStyle name="Total 9 2 2 4 8" xfId="19333"/>
    <cellStyle name="Total 9 2 2 4 8 2" xfId="41383"/>
    <cellStyle name="Total 9 2 2 4 9" xfId="31808"/>
    <cellStyle name="Total 9 2 2 5" xfId="12446"/>
    <cellStyle name="Total 9 2 2 5 2" xfId="24262"/>
    <cellStyle name="Total 9 2 2 5 2 2" xfId="44089"/>
    <cellStyle name="Total 9 2 2 5 3" xfId="34497"/>
    <cellStyle name="Total 9 2 2 6" xfId="10737"/>
    <cellStyle name="Total 9 2 2 6 2" xfId="22608"/>
    <cellStyle name="Total 9 2 2 6 2 2" xfId="42439"/>
    <cellStyle name="Total 9 2 2 6 3" xfId="32792"/>
    <cellStyle name="Total 9 2 2 7" xfId="11847"/>
    <cellStyle name="Total 9 2 2 7 2" xfId="23688"/>
    <cellStyle name="Total 9 2 2 7 2 2" xfId="43516"/>
    <cellStyle name="Total 9 2 2 7 3" xfId="33899"/>
    <cellStyle name="Total 9 2 2 8" xfId="11252"/>
    <cellStyle name="Total 9 2 2 8 2" xfId="23120"/>
    <cellStyle name="Total 9 2 2 8 2 2" xfId="42950"/>
    <cellStyle name="Total 9 2 2 8 3" xfId="33306"/>
    <cellStyle name="Total 9 2 2 9" xfId="12213"/>
    <cellStyle name="Total 9 2 2 9 2" xfId="24035"/>
    <cellStyle name="Total 9 2 2 9 2 2" xfId="43862"/>
    <cellStyle name="Total 9 2 2 9 3" xfId="34264"/>
    <cellStyle name="Total 9 2 3" xfId="7355"/>
    <cellStyle name="Total 9 2 3 10" xfId="13961"/>
    <cellStyle name="Total 9 2 3 10 2" xfId="25734"/>
    <cellStyle name="Total 9 2 3 10 2 2" xfId="45560"/>
    <cellStyle name="Total 9 2 3 10 3" xfId="36011"/>
    <cellStyle name="Total 9 2 3 11" xfId="30968"/>
    <cellStyle name="Total 9 2 3 2" xfId="8998"/>
    <cellStyle name="Total 9 2 3 2 2" xfId="13658"/>
    <cellStyle name="Total 9 2 3 2 2 2" xfId="25440"/>
    <cellStyle name="Total 9 2 3 2 2 2 2" xfId="45266"/>
    <cellStyle name="Total 9 2 3 2 2 3" xfId="35708"/>
    <cellStyle name="Total 9 2 3 2 3" xfId="14664"/>
    <cellStyle name="Total 9 2 3 2 3 2" xfId="26435"/>
    <cellStyle name="Total 9 2 3 2 3 2 2" xfId="46261"/>
    <cellStyle name="Total 9 2 3 2 3 3" xfId="36714"/>
    <cellStyle name="Total 9 2 3 2 4" xfId="15622"/>
    <cellStyle name="Total 9 2 3 2 4 2" xfId="27382"/>
    <cellStyle name="Total 9 2 3 2 4 2 2" xfId="47208"/>
    <cellStyle name="Total 9 2 3 2 4 3" xfId="37672"/>
    <cellStyle name="Total 9 2 3 2 5" xfId="16548"/>
    <cellStyle name="Total 9 2 3 2 5 2" xfId="28294"/>
    <cellStyle name="Total 9 2 3 2 5 2 2" xfId="48120"/>
    <cellStyle name="Total 9 2 3 2 5 3" xfId="38598"/>
    <cellStyle name="Total 9 2 3 2 6" xfId="17419"/>
    <cellStyle name="Total 9 2 3 2 6 2" xfId="29162"/>
    <cellStyle name="Total 9 2 3 2 6 2 2" xfId="48988"/>
    <cellStyle name="Total 9 2 3 2 6 3" xfId="39469"/>
    <cellStyle name="Total 9 2 3 2 7" xfId="18266"/>
    <cellStyle name="Total 9 2 3 2 7 2" xfId="29986"/>
    <cellStyle name="Total 9 2 3 2 7 2 2" xfId="49812"/>
    <cellStyle name="Total 9 2 3 2 7 3" xfId="40316"/>
    <cellStyle name="Total 9 2 3 2 8" xfId="19033"/>
    <cellStyle name="Total 9 2 3 2 8 2" xfId="41083"/>
    <cellStyle name="Total 9 2 3 2 9" xfId="31502"/>
    <cellStyle name="Total 9 2 3 3" xfId="9859"/>
    <cellStyle name="Total 9 2 3 3 2" xfId="14264"/>
    <cellStyle name="Total 9 2 3 3 2 2" xfId="26036"/>
    <cellStyle name="Total 9 2 3 3 2 2 2" xfId="45862"/>
    <cellStyle name="Total 9 2 3 3 2 3" xfId="36314"/>
    <cellStyle name="Total 9 2 3 3 3" xfId="15224"/>
    <cellStyle name="Total 9 2 3 3 3 2" xfId="26994"/>
    <cellStyle name="Total 9 2 3 3 3 2 2" xfId="46820"/>
    <cellStyle name="Total 9 2 3 3 3 3" xfId="37274"/>
    <cellStyle name="Total 9 2 3 3 4" xfId="16176"/>
    <cellStyle name="Total 9 2 3 3 4 2" xfId="27922"/>
    <cellStyle name="Total 9 2 3 3 4 2 2" xfId="47748"/>
    <cellStyle name="Total 9 2 3 3 4 3" xfId="38226"/>
    <cellStyle name="Total 9 2 3 3 5" xfId="17050"/>
    <cellStyle name="Total 9 2 3 3 5 2" xfId="28796"/>
    <cellStyle name="Total 9 2 3 3 5 2 2" xfId="48622"/>
    <cellStyle name="Total 9 2 3 3 5 3" xfId="39100"/>
    <cellStyle name="Total 9 2 3 3 6" xfId="17915"/>
    <cellStyle name="Total 9 2 3 3 6 2" xfId="29635"/>
    <cellStyle name="Total 9 2 3 3 6 2 2" xfId="49461"/>
    <cellStyle name="Total 9 2 3 3 6 3" xfId="39965"/>
    <cellStyle name="Total 9 2 3 3 7" xfId="18691"/>
    <cellStyle name="Total 9 2 3 3 7 2" xfId="30411"/>
    <cellStyle name="Total 9 2 3 3 7 2 2" xfId="50237"/>
    <cellStyle name="Total 9 2 3 3 7 3" xfId="40741"/>
    <cellStyle name="Total 9 2 3 3 8" xfId="19448"/>
    <cellStyle name="Total 9 2 3 3 8 2" xfId="41498"/>
    <cellStyle name="Total 9 2 3 3 9" xfId="31923"/>
    <cellStyle name="Total 9 2 3 4" xfId="12629"/>
    <cellStyle name="Total 9 2 3 4 2" xfId="24442"/>
    <cellStyle name="Total 9 2 3 4 2 2" xfId="44269"/>
    <cellStyle name="Total 9 2 3 4 3" xfId="34680"/>
    <cellStyle name="Total 9 2 3 5" xfId="10568"/>
    <cellStyle name="Total 9 2 3 5 2" xfId="22439"/>
    <cellStyle name="Total 9 2 3 5 2 2" xfId="42270"/>
    <cellStyle name="Total 9 2 3 5 3" xfId="32623"/>
    <cellStyle name="Total 9 2 3 6" xfId="11884"/>
    <cellStyle name="Total 9 2 3 6 2" xfId="23722"/>
    <cellStyle name="Total 9 2 3 6 2 2" xfId="43550"/>
    <cellStyle name="Total 9 2 3 6 3" xfId="33936"/>
    <cellStyle name="Total 9 2 3 7" xfId="11220"/>
    <cellStyle name="Total 9 2 3 7 2" xfId="23088"/>
    <cellStyle name="Total 9 2 3 7 2 2" xfId="42918"/>
    <cellStyle name="Total 9 2 3 7 3" xfId="33274"/>
    <cellStyle name="Total 9 2 3 8" xfId="13253"/>
    <cellStyle name="Total 9 2 3 8 2" xfId="25042"/>
    <cellStyle name="Total 9 2 3 8 2 2" xfId="44868"/>
    <cellStyle name="Total 9 2 3 8 3" xfId="35303"/>
    <cellStyle name="Total 9 2 3 9" xfId="10083"/>
    <cellStyle name="Total 9 2 3 9 2" xfId="21958"/>
    <cellStyle name="Total 9 2 3 9 2 2" xfId="41790"/>
    <cellStyle name="Total 9 2 3 9 3" xfId="32139"/>
    <cellStyle name="Total 9 2 4" xfId="8199"/>
    <cellStyle name="Total 9 2 4 2" xfId="13169"/>
    <cellStyle name="Total 9 2 4 2 2" xfId="24962"/>
    <cellStyle name="Total 9 2 4 2 2 2" xfId="44788"/>
    <cellStyle name="Total 9 2 4 2 3" xfId="35219"/>
    <cellStyle name="Total 9 2 4 3" xfId="10141"/>
    <cellStyle name="Total 9 2 4 3 2" xfId="22015"/>
    <cellStyle name="Total 9 2 4 3 2 2" xfId="41847"/>
    <cellStyle name="Total 9 2 4 3 3" xfId="32197"/>
    <cellStyle name="Total 9 2 4 4" xfId="11983"/>
    <cellStyle name="Total 9 2 4 4 2" xfId="23810"/>
    <cellStyle name="Total 9 2 4 4 2 2" xfId="43638"/>
    <cellStyle name="Total 9 2 4 4 3" xfId="34035"/>
    <cellStyle name="Total 9 2 4 5" xfId="11140"/>
    <cellStyle name="Total 9 2 4 5 2" xfId="23008"/>
    <cellStyle name="Total 9 2 4 5 2 2" xfId="42838"/>
    <cellStyle name="Total 9 2 4 5 3" xfId="33194"/>
    <cellStyle name="Total 9 2 4 6" xfId="11621"/>
    <cellStyle name="Total 9 2 4 6 2" xfId="23478"/>
    <cellStyle name="Total 9 2 4 6 2 2" xfId="43307"/>
    <cellStyle name="Total 9 2 4 6 3" xfId="33674"/>
    <cellStyle name="Total 9 2 4 7" xfId="11426"/>
    <cellStyle name="Total 9 2 4 7 2" xfId="23287"/>
    <cellStyle name="Total 9 2 4 7 2 2" xfId="43116"/>
    <cellStyle name="Total 9 2 4 7 3" xfId="33479"/>
    <cellStyle name="Total 9 2 4 8" xfId="13713"/>
    <cellStyle name="Total 9 2 4 8 2" xfId="35763"/>
    <cellStyle name="Total 9 2 4 9" xfId="31255"/>
    <cellStyle name="Total 9 2 5" xfId="9631"/>
    <cellStyle name="Total 9 2 5 2" xfId="14036"/>
    <cellStyle name="Total 9 2 5 2 2" xfId="25808"/>
    <cellStyle name="Total 9 2 5 2 2 2" xfId="45634"/>
    <cellStyle name="Total 9 2 5 2 3" xfId="36086"/>
    <cellStyle name="Total 9 2 5 3" xfId="14996"/>
    <cellStyle name="Total 9 2 5 3 2" xfId="26766"/>
    <cellStyle name="Total 9 2 5 3 2 2" xfId="46592"/>
    <cellStyle name="Total 9 2 5 3 3" xfId="37046"/>
    <cellStyle name="Total 9 2 5 4" xfId="15948"/>
    <cellStyle name="Total 9 2 5 4 2" xfId="27694"/>
    <cellStyle name="Total 9 2 5 4 2 2" xfId="47520"/>
    <cellStyle name="Total 9 2 5 4 3" xfId="37998"/>
    <cellStyle name="Total 9 2 5 5" xfId="16822"/>
    <cellStyle name="Total 9 2 5 5 2" xfId="28568"/>
    <cellStyle name="Total 9 2 5 5 2 2" xfId="48394"/>
    <cellStyle name="Total 9 2 5 5 3" xfId="38872"/>
    <cellStyle name="Total 9 2 5 6" xfId="17687"/>
    <cellStyle name="Total 9 2 5 6 2" xfId="29407"/>
    <cellStyle name="Total 9 2 5 6 2 2" xfId="49233"/>
    <cellStyle name="Total 9 2 5 6 3" xfId="39737"/>
    <cellStyle name="Total 9 2 5 7" xfId="18463"/>
    <cellStyle name="Total 9 2 5 7 2" xfId="30183"/>
    <cellStyle name="Total 9 2 5 7 2 2" xfId="50009"/>
    <cellStyle name="Total 9 2 5 7 3" xfId="40513"/>
    <cellStyle name="Total 9 2 5 8" xfId="19220"/>
    <cellStyle name="Total 9 2 5 8 2" xfId="41270"/>
    <cellStyle name="Total 9 2 5 9" xfId="31695"/>
    <cellStyle name="Total 9 2 6" xfId="12096"/>
    <cellStyle name="Total 9 2 6 2" xfId="23922"/>
    <cellStyle name="Total 9 2 6 2 2" xfId="43750"/>
    <cellStyle name="Total 9 2 6 3" xfId="34148"/>
    <cellStyle name="Total 9 2 7" xfId="11039"/>
    <cellStyle name="Total 9 2 7 2" xfId="22907"/>
    <cellStyle name="Total 9 2 7 2 2" xfId="42737"/>
    <cellStyle name="Total 9 2 7 3" xfId="33093"/>
    <cellStyle name="Total 9 2 8" xfId="11703"/>
    <cellStyle name="Total 9 2 8 2" xfId="23556"/>
    <cellStyle name="Total 9 2 8 2 2" xfId="43385"/>
    <cellStyle name="Total 9 2 8 3" xfId="33756"/>
    <cellStyle name="Total 9 2 9" xfId="11354"/>
    <cellStyle name="Total 9 2 9 2" xfId="23218"/>
    <cellStyle name="Total 9 2 9 2 2" xfId="43047"/>
    <cellStyle name="Total 9 2 9 3" xfId="33407"/>
    <cellStyle name="Total 9 3" xfId="7087"/>
    <cellStyle name="Total 9 3 10" xfId="10869"/>
    <cellStyle name="Total 9 3 10 2" xfId="22740"/>
    <cellStyle name="Total 9 3 10 2 2" xfId="42571"/>
    <cellStyle name="Total 9 3 10 3" xfId="32924"/>
    <cellStyle name="Total 9 3 11" xfId="12744"/>
    <cellStyle name="Total 9 3 11 2" xfId="24552"/>
    <cellStyle name="Total 9 3 11 2 2" xfId="44379"/>
    <cellStyle name="Total 9 3 11 3" xfId="34795"/>
    <cellStyle name="Total 9 3 12" xfId="30839"/>
    <cellStyle name="Total 9 3 2" xfId="7892"/>
    <cellStyle name="Total 9 3 2 10" xfId="17516"/>
    <cellStyle name="Total 9 3 2 10 2" xfId="29258"/>
    <cellStyle name="Total 9 3 2 10 2 2" xfId="49084"/>
    <cellStyle name="Total 9 3 2 10 3" xfId="39566"/>
    <cellStyle name="Total 9 3 2 11" xfId="31088"/>
    <cellStyle name="Total 9 3 2 2" xfId="9535"/>
    <cellStyle name="Total 9 3 2 2 2" xfId="13957"/>
    <cellStyle name="Total 9 3 2 2 2 2" xfId="25730"/>
    <cellStyle name="Total 9 3 2 2 2 2 2" xfId="45556"/>
    <cellStyle name="Total 9 3 2 2 2 3" xfId="36007"/>
    <cellStyle name="Total 9 3 2 2 3" xfId="14919"/>
    <cellStyle name="Total 9 3 2 2 3 2" xfId="26689"/>
    <cellStyle name="Total 9 3 2 2 3 2 2" xfId="46515"/>
    <cellStyle name="Total 9 3 2 2 3 3" xfId="36969"/>
    <cellStyle name="Total 9 3 2 2 4" xfId="15871"/>
    <cellStyle name="Total 9 3 2 2 4 2" xfId="27617"/>
    <cellStyle name="Total 9 3 2 2 4 2 2" xfId="47443"/>
    <cellStyle name="Total 9 3 2 2 4 3" xfId="37921"/>
    <cellStyle name="Total 9 3 2 2 5" xfId="16749"/>
    <cellStyle name="Total 9 3 2 2 5 2" xfId="28495"/>
    <cellStyle name="Total 9 3 2 2 5 2 2" xfId="48321"/>
    <cellStyle name="Total 9 3 2 2 5 3" xfId="38799"/>
    <cellStyle name="Total 9 3 2 2 6" xfId="17614"/>
    <cellStyle name="Total 9 3 2 2 6 2" xfId="29334"/>
    <cellStyle name="Total 9 3 2 2 6 2 2" xfId="49160"/>
    <cellStyle name="Total 9 3 2 2 6 3" xfId="39664"/>
    <cellStyle name="Total 9 3 2 2 7" xfId="18390"/>
    <cellStyle name="Total 9 3 2 2 7 2" xfId="30110"/>
    <cellStyle name="Total 9 3 2 2 7 2 2" xfId="49936"/>
    <cellStyle name="Total 9 3 2 2 7 3" xfId="40440"/>
    <cellStyle name="Total 9 3 2 2 8" xfId="19147"/>
    <cellStyle name="Total 9 3 2 2 8 2" xfId="41197"/>
    <cellStyle name="Total 9 3 2 2 9" xfId="31622"/>
    <cellStyle name="Total 9 3 2 3" xfId="9973"/>
    <cellStyle name="Total 9 3 2 3 2" xfId="14378"/>
    <cellStyle name="Total 9 3 2 3 2 2" xfId="26150"/>
    <cellStyle name="Total 9 3 2 3 2 2 2" xfId="45976"/>
    <cellStyle name="Total 9 3 2 3 2 3" xfId="36428"/>
    <cellStyle name="Total 9 3 2 3 3" xfId="15338"/>
    <cellStyle name="Total 9 3 2 3 3 2" xfId="27108"/>
    <cellStyle name="Total 9 3 2 3 3 2 2" xfId="46934"/>
    <cellStyle name="Total 9 3 2 3 3 3" xfId="37388"/>
    <cellStyle name="Total 9 3 2 3 4" xfId="16290"/>
    <cellStyle name="Total 9 3 2 3 4 2" xfId="28036"/>
    <cellStyle name="Total 9 3 2 3 4 2 2" xfId="47862"/>
    <cellStyle name="Total 9 3 2 3 4 3" xfId="38340"/>
    <cellStyle name="Total 9 3 2 3 5" xfId="17164"/>
    <cellStyle name="Total 9 3 2 3 5 2" xfId="28910"/>
    <cellStyle name="Total 9 3 2 3 5 2 2" xfId="48736"/>
    <cellStyle name="Total 9 3 2 3 5 3" xfId="39214"/>
    <cellStyle name="Total 9 3 2 3 6" xfId="18029"/>
    <cellStyle name="Total 9 3 2 3 6 2" xfId="29749"/>
    <cellStyle name="Total 9 3 2 3 6 2 2" xfId="49575"/>
    <cellStyle name="Total 9 3 2 3 6 3" xfId="40079"/>
    <cellStyle name="Total 9 3 2 3 7" xfId="18805"/>
    <cellStyle name="Total 9 3 2 3 7 2" xfId="30525"/>
    <cellStyle name="Total 9 3 2 3 7 2 2" xfId="50351"/>
    <cellStyle name="Total 9 3 2 3 7 3" xfId="40855"/>
    <cellStyle name="Total 9 3 2 3 8" xfId="19562"/>
    <cellStyle name="Total 9 3 2 3 8 2" xfId="41612"/>
    <cellStyle name="Total 9 3 2 3 9" xfId="32037"/>
    <cellStyle name="Total 9 3 2 4" xfId="12943"/>
    <cellStyle name="Total 9 3 2 4 2" xfId="24740"/>
    <cellStyle name="Total 9 3 2 4 2 2" xfId="44567"/>
    <cellStyle name="Total 9 3 2 4 3" xfId="34994"/>
    <cellStyle name="Total 9 3 2 5" xfId="10362"/>
    <cellStyle name="Total 9 3 2 5 2" xfId="22236"/>
    <cellStyle name="Total 9 3 2 5 2 2" xfId="42067"/>
    <cellStyle name="Total 9 3 2 5 3" xfId="32417"/>
    <cellStyle name="Total 9 3 2 6" xfId="13843"/>
    <cellStyle name="Total 9 3 2 6 2" xfId="25618"/>
    <cellStyle name="Total 9 3 2 6 2 2" xfId="45444"/>
    <cellStyle name="Total 9 3 2 6 3" xfId="35893"/>
    <cellStyle name="Total 9 3 2 7" xfId="14811"/>
    <cellStyle name="Total 9 3 2 7 2" xfId="26581"/>
    <cellStyle name="Total 9 3 2 7 2 2" xfId="46407"/>
    <cellStyle name="Total 9 3 2 7 3" xfId="36861"/>
    <cellStyle name="Total 9 3 2 8" xfId="15763"/>
    <cellStyle name="Total 9 3 2 8 2" xfId="27513"/>
    <cellStyle name="Total 9 3 2 8 2 2" xfId="47339"/>
    <cellStyle name="Total 9 3 2 8 3" xfId="37813"/>
    <cellStyle name="Total 9 3 2 9" xfId="16648"/>
    <cellStyle name="Total 9 3 2 9 2" xfId="28394"/>
    <cellStyle name="Total 9 3 2 9 2 2" xfId="48220"/>
    <cellStyle name="Total 9 3 2 9 3" xfId="38698"/>
    <cellStyle name="Total 9 3 3" xfId="8732"/>
    <cellStyle name="Total 9 3 3 2" xfId="13474"/>
    <cellStyle name="Total 9 3 3 2 2" xfId="25259"/>
    <cellStyle name="Total 9 3 3 2 2 2" xfId="45085"/>
    <cellStyle name="Total 9 3 3 2 3" xfId="35524"/>
    <cellStyle name="Total 9 3 3 3" xfId="14494"/>
    <cellStyle name="Total 9 3 3 3 2" xfId="26266"/>
    <cellStyle name="Total 9 3 3 3 2 2" xfId="46092"/>
    <cellStyle name="Total 9 3 3 3 3" xfId="36544"/>
    <cellStyle name="Total 9 3 3 4" xfId="15454"/>
    <cellStyle name="Total 9 3 3 4 2" xfId="27222"/>
    <cellStyle name="Total 9 3 3 4 2 2" xfId="47048"/>
    <cellStyle name="Total 9 3 3 4 3" xfId="37504"/>
    <cellStyle name="Total 9 3 3 5" xfId="16403"/>
    <cellStyle name="Total 9 3 3 5 2" xfId="28149"/>
    <cellStyle name="Total 9 3 3 5 2 2" xfId="47975"/>
    <cellStyle name="Total 9 3 3 5 3" xfId="38453"/>
    <cellStyle name="Total 9 3 3 6" xfId="17276"/>
    <cellStyle name="Total 9 3 3 6 2" xfId="29022"/>
    <cellStyle name="Total 9 3 3 6 2 2" xfId="48848"/>
    <cellStyle name="Total 9 3 3 6 3" xfId="39326"/>
    <cellStyle name="Total 9 3 3 7" xfId="18141"/>
    <cellStyle name="Total 9 3 3 7 2" xfId="29861"/>
    <cellStyle name="Total 9 3 3 7 2 2" xfId="49687"/>
    <cellStyle name="Total 9 3 3 7 3" xfId="40191"/>
    <cellStyle name="Total 9 3 3 8" xfId="18917"/>
    <cellStyle name="Total 9 3 3 8 2" xfId="40967"/>
    <cellStyle name="Total 9 3 3 9" xfId="31373"/>
    <cellStyle name="Total 9 3 4" xfId="9743"/>
    <cellStyle name="Total 9 3 4 2" xfId="14148"/>
    <cellStyle name="Total 9 3 4 2 2" xfId="25920"/>
    <cellStyle name="Total 9 3 4 2 2 2" xfId="45746"/>
    <cellStyle name="Total 9 3 4 2 3" xfId="36198"/>
    <cellStyle name="Total 9 3 4 3" xfId="15108"/>
    <cellStyle name="Total 9 3 4 3 2" xfId="26878"/>
    <cellStyle name="Total 9 3 4 3 2 2" xfId="46704"/>
    <cellStyle name="Total 9 3 4 3 3" xfId="37158"/>
    <cellStyle name="Total 9 3 4 4" xfId="16060"/>
    <cellStyle name="Total 9 3 4 4 2" xfId="27806"/>
    <cellStyle name="Total 9 3 4 4 2 2" xfId="47632"/>
    <cellStyle name="Total 9 3 4 4 3" xfId="38110"/>
    <cellStyle name="Total 9 3 4 5" xfId="16934"/>
    <cellStyle name="Total 9 3 4 5 2" xfId="28680"/>
    <cellStyle name="Total 9 3 4 5 2 2" xfId="48506"/>
    <cellStyle name="Total 9 3 4 5 3" xfId="38984"/>
    <cellStyle name="Total 9 3 4 6" xfId="17799"/>
    <cellStyle name="Total 9 3 4 6 2" xfId="29519"/>
    <cellStyle name="Total 9 3 4 6 2 2" xfId="49345"/>
    <cellStyle name="Total 9 3 4 6 3" xfId="39849"/>
    <cellStyle name="Total 9 3 4 7" xfId="18575"/>
    <cellStyle name="Total 9 3 4 7 2" xfId="30295"/>
    <cellStyle name="Total 9 3 4 7 2 2" xfId="50121"/>
    <cellStyle name="Total 9 3 4 7 3" xfId="40625"/>
    <cellStyle name="Total 9 3 4 8" xfId="19332"/>
    <cellStyle name="Total 9 3 4 8 2" xfId="41382"/>
    <cellStyle name="Total 9 3 4 9" xfId="31807"/>
    <cellStyle name="Total 9 3 5" xfId="12445"/>
    <cellStyle name="Total 9 3 5 2" xfId="24261"/>
    <cellStyle name="Total 9 3 5 2 2" xfId="44088"/>
    <cellStyle name="Total 9 3 5 3" xfId="34496"/>
    <cellStyle name="Total 9 3 6" xfId="10738"/>
    <cellStyle name="Total 9 3 6 2" xfId="22609"/>
    <cellStyle name="Total 9 3 6 2 2" xfId="42440"/>
    <cellStyle name="Total 9 3 6 3" xfId="32793"/>
    <cellStyle name="Total 9 3 7" xfId="13076"/>
    <cellStyle name="Total 9 3 7 2" xfId="24869"/>
    <cellStyle name="Total 9 3 7 2 2" xfId="44695"/>
    <cellStyle name="Total 9 3 7 3" xfId="35126"/>
    <cellStyle name="Total 9 3 8" xfId="10226"/>
    <cellStyle name="Total 9 3 8 2" xfId="22100"/>
    <cellStyle name="Total 9 3 8 2 2" xfId="41932"/>
    <cellStyle name="Total 9 3 8 3" xfId="32282"/>
    <cellStyle name="Total 9 3 9" xfId="12308"/>
    <cellStyle name="Total 9 3 9 2" xfId="24126"/>
    <cellStyle name="Total 9 3 9 2 2" xfId="43953"/>
    <cellStyle name="Total 9 3 9 3" xfId="34359"/>
    <cellStyle name="Total 9 4" xfId="7354"/>
    <cellStyle name="Total 9 4 10" xfId="15689"/>
    <cellStyle name="Total 9 4 10 2" xfId="27448"/>
    <cellStyle name="Total 9 4 10 2 2" xfId="47274"/>
    <cellStyle name="Total 9 4 10 3" xfId="37739"/>
    <cellStyle name="Total 9 4 11" xfId="30967"/>
    <cellStyle name="Total 9 4 2" xfId="8997"/>
    <cellStyle name="Total 9 4 2 2" xfId="13657"/>
    <cellStyle name="Total 9 4 2 2 2" xfId="25439"/>
    <cellStyle name="Total 9 4 2 2 2 2" xfId="45265"/>
    <cellStyle name="Total 9 4 2 2 3" xfId="35707"/>
    <cellStyle name="Total 9 4 2 3" xfId="14663"/>
    <cellStyle name="Total 9 4 2 3 2" xfId="26434"/>
    <cellStyle name="Total 9 4 2 3 2 2" xfId="46260"/>
    <cellStyle name="Total 9 4 2 3 3" xfId="36713"/>
    <cellStyle name="Total 9 4 2 4" xfId="15621"/>
    <cellStyle name="Total 9 4 2 4 2" xfId="27381"/>
    <cellStyle name="Total 9 4 2 4 2 2" xfId="47207"/>
    <cellStyle name="Total 9 4 2 4 3" xfId="37671"/>
    <cellStyle name="Total 9 4 2 5" xfId="16547"/>
    <cellStyle name="Total 9 4 2 5 2" xfId="28293"/>
    <cellStyle name="Total 9 4 2 5 2 2" xfId="48119"/>
    <cellStyle name="Total 9 4 2 5 3" xfId="38597"/>
    <cellStyle name="Total 9 4 2 6" xfId="17418"/>
    <cellStyle name="Total 9 4 2 6 2" xfId="29161"/>
    <cellStyle name="Total 9 4 2 6 2 2" xfId="48987"/>
    <cellStyle name="Total 9 4 2 6 3" xfId="39468"/>
    <cellStyle name="Total 9 4 2 7" xfId="18265"/>
    <cellStyle name="Total 9 4 2 7 2" xfId="29985"/>
    <cellStyle name="Total 9 4 2 7 2 2" xfId="49811"/>
    <cellStyle name="Total 9 4 2 7 3" xfId="40315"/>
    <cellStyle name="Total 9 4 2 8" xfId="19032"/>
    <cellStyle name="Total 9 4 2 8 2" xfId="41082"/>
    <cellStyle name="Total 9 4 2 9" xfId="31501"/>
    <cellStyle name="Total 9 4 3" xfId="9858"/>
    <cellStyle name="Total 9 4 3 2" xfId="14263"/>
    <cellStyle name="Total 9 4 3 2 2" xfId="26035"/>
    <cellStyle name="Total 9 4 3 2 2 2" xfId="45861"/>
    <cellStyle name="Total 9 4 3 2 3" xfId="36313"/>
    <cellStyle name="Total 9 4 3 3" xfId="15223"/>
    <cellStyle name="Total 9 4 3 3 2" xfId="26993"/>
    <cellStyle name="Total 9 4 3 3 2 2" xfId="46819"/>
    <cellStyle name="Total 9 4 3 3 3" xfId="37273"/>
    <cellStyle name="Total 9 4 3 4" xfId="16175"/>
    <cellStyle name="Total 9 4 3 4 2" xfId="27921"/>
    <cellStyle name="Total 9 4 3 4 2 2" xfId="47747"/>
    <cellStyle name="Total 9 4 3 4 3" xfId="38225"/>
    <cellStyle name="Total 9 4 3 5" xfId="17049"/>
    <cellStyle name="Total 9 4 3 5 2" xfId="28795"/>
    <cellStyle name="Total 9 4 3 5 2 2" xfId="48621"/>
    <cellStyle name="Total 9 4 3 5 3" xfId="39099"/>
    <cellStyle name="Total 9 4 3 6" xfId="17914"/>
    <cellStyle name="Total 9 4 3 6 2" xfId="29634"/>
    <cellStyle name="Total 9 4 3 6 2 2" xfId="49460"/>
    <cellStyle name="Total 9 4 3 6 3" xfId="39964"/>
    <cellStyle name="Total 9 4 3 7" xfId="18690"/>
    <cellStyle name="Total 9 4 3 7 2" xfId="30410"/>
    <cellStyle name="Total 9 4 3 7 2 2" xfId="50236"/>
    <cellStyle name="Total 9 4 3 7 3" xfId="40740"/>
    <cellStyle name="Total 9 4 3 8" xfId="19447"/>
    <cellStyle name="Total 9 4 3 8 2" xfId="41497"/>
    <cellStyle name="Total 9 4 3 9" xfId="31922"/>
    <cellStyle name="Total 9 4 4" xfId="12628"/>
    <cellStyle name="Total 9 4 4 2" xfId="24441"/>
    <cellStyle name="Total 9 4 4 2 2" xfId="44268"/>
    <cellStyle name="Total 9 4 4 3" xfId="34679"/>
    <cellStyle name="Total 9 4 5" xfId="10569"/>
    <cellStyle name="Total 9 4 5 2" xfId="22440"/>
    <cellStyle name="Total 9 4 5 2 2" xfId="42271"/>
    <cellStyle name="Total 9 4 5 3" xfId="32624"/>
    <cellStyle name="Total 9 4 6" xfId="11883"/>
    <cellStyle name="Total 9 4 6 2" xfId="23721"/>
    <cellStyle name="Total 9 4 6 2 2" xfId="43549"/>
    <cellStyle name="Total 9 4 6 3" xfId="33935"/>
    <cellStyle name="Total 9 4 7" xfId="11221"/>
    <cellStyle name="Total 9 4 7 2" xfId="23089"/>
    <cellStyle name="Total 9 4 7 2 2" xfId="42919"/>
    <cellStyle name="Total 9 4 7 3" xfId="33275"/>
    <cellStyle name="Total 9 4 8" xfId="13744"/>
    <cellStyle name="Total 9 4 8 2" xfId="25521"/>
    <cellStyle name="Total 9 4 8 2 2" xfId="45347"/>
    <cellStyle name="Total 9 4 8 3" xfId="35794"/>
    <cellStyle name="Total 9 4 9" xfId="14732"/>
    <cellStyle name="Total 9 4 9 2" xfId="26502"/>
    <cellStyle name="Total 9 4 9 2 2" xfId="46328"/>
    <cellStyle name="Total 9 4 9 3" xfId="36782"/>
    <cellStyle name="Total 9 5" xfId="8198"/>
    <cellStyle name="Total 9 5 2" xfId="13168"/>
    <cellStyle name="Total 9 5 2 2" xfId="24961"/>
    <cellStyle name="Total 9 5 2 2 2" xfId="44787"/>
    <cellStyle name="Total 9 5 2 3" xfId="35218"/>
    <cellStyle name="Total 9 5 3" xfId="10142"/>
    <cellStyle name="Total 9 5 3 2" xfId="22016"/>
    <cellStyle name="Total 9 5 3 2 2" xfId="41848"/>
    <cellStyle name="Total 9 5 3 3" xfId="32198"/>
    <cellStyle name="Total 9 5 4" xfId="11982"/>
    <cellStyle name="Total 9 5 4 2" xfId="23809"/>
    <cellStyle name="Total 9 5 4 2 2" xfId="43637"/>
    <cellStyle name="Total 9 5 4 3" xfId="34034"/>
    <cellStyle name="Total 9 5 5" xfId="11141"/>
    <cellStyle name="Total 9 5 5 2" xfId="23009"/>
    <cellStyle name="Total 9 5 5 2 2" xfId="42839"/>
    <cellStyle name="Total 9 5 5 3" xfId="33195"/>
    <cellStyle name="Total 9 5 6" xfId="13040"/>
    <cellStyle name="Total 9 5 6 2" xfId="24833"/>
    <cellStyle name="Total 9 5 6 2 2" xfId="44659"/>
    <cellStyle name="Total 9 5 6 3" xfId="35090"/>
    <cellStyle name="Total 9 5 7" xfId="10258"/>
    <cellStyle name="Total 9 5 7 2" xfId="22132"/>
    <cellStyle name="Total 9 5 7 2 2" xfId="41964"/>
    <cellStyle name="Total 9 5 7 3" xfId="32314"/>
    <cellStyle name="Total 9 5 8" xfId="13855"/>
    <cellStyle name="Total 9 5 8 2" xfId="35905"/>
    <cellStyle name="Total 9 5 9" xfId="31254"/>
    <cellStyle name="Total 9 6" xfId="9630"/>
    <cellStyle name="Total 9 6 2" xfId="14035"/>
    <cellStyle name="Total 9 6 2 2" xfId="25807"/>
    <cellStyle name="Total 9 6 2 2 2" xfId="45633"/>
    <cellStyle name="Total 9 6 2 3" xfId="36085"/>
    <cellStyle name="Total 9 6 3" xfId="14995"/>
    <cellStyle name="Total 9 6 3 2" xfId="26765"/>
    <cellStyle name="Total 9 6 3 2 2" xfId="46591"/>
    <cellStyle name="Total 9 6 3 3" xfId="37045"/>
    <cellStyle name="Total 9 6 4" xfId="15947"/>
    <cellStyle name="Total 9 6 4 2" xfId="27693"/>
    <cellStyle name="Total 9 6 4 2 2" xfId="47519"/>
    <cellStyle name="Total 9 6 4 3" xfId="37997"/>
    <cellStyle name="Total 9 6 5" xfId="16821"/>
    <cellStyle name="Total 9 6 5 2" xfId="28567"/>
    <cellStyle name="Total 9 6 5 2 2" xfId="48393"/>
    <cellStyle name="Total 9 6 5 3" xfId="38871"/>
    <cellStyle name="Total 9 6 6" xfId="17686"/>
    <cellStyle name="Total 9 6 6 2" xfId="29406"/>
    <cellStyle name="Total 9 6 6 2 2" xfId="49232"/>
    <cellStyle name="Total 9 6 6 3" xfId="39736"/>
    <cellStyle name="Total 9 6 7" xfId="18462"/>
    <cellStyle name="Total 9 6 7 2" xfId="30182"/>
    <cellStyle name="Total 9 6 7 2 2" xfId="50008"/>
    <cellStyle name="Total 9 6 7 3" xfId="40512"/>
    <cellStyle name="Total 9 6 8" xfId="19219"/>
    <cellStyle name="Total 9 6 8 2" xfId="41269"/>
    <cellStyle name="Total 9 6 9" xfId="31694"/>
    <cellStyle name="Total 9 7" xfId="12095"/>
    <cellStyle name="Total 9 7 2" xfId="23921"/>
    <cellStyle name="Total 9 7 2 2" xfId="43749"/>
    <cellStyle name="Total 9 7 3" xfId="34147"/>
    <cellStyle name="Total 9 8" xfId="11040"/>
    <cellStyle name="Total 9 8 2" xfId="22908"/>
    <cellStyle name="Total 9 8 2 2" xfId="42738"/>
    <cellStyle name="Total 9 8 3" xfId="33094"/>
    <cellStyle name="Total 9 9" xfId="11702"/>
    <cellStyle name="Total 9 9 2" xfId="23555"/>
    <cellStyle name="Total 9 9 2 2" xfId="43384"/>
    <cellStyle name="Total 9 9 3" xfId="33755"/>
    <cellStyle name="V?st." xfId="6975"/>
    <cellStyle name="Virsraksts 1" xfId="143"/>
    <cellStyle name="Virsraksts 2" xfId="144"/>
    <cellStyle name="Virsraksts 3" xfId="145"/>
    <cellStyle name="Virsraksts 4" xfId="146"/>
    <cellStyle name="Warning Text 10" xfId="6462"/>
    <cellStyle name="Warning Text 11" xfId="6463"/>
    <cellStyle name="Warning Text 12" xfId="6464"/>
    <cellStyle name="Warning Text 13" xfId="6465"/>
    <cellStyle name="Warning Text 14" xfId="6466"/>
    <cellStyle name="Warning Text 15" xfId="6467"/>
    <cellStyle name="Warning Text 16" xfId="6468"/>
    <cellStyle name="Warning Text 17" xfId="6469"/>
    <cellStyle name="Warning Text 18" xfId="6470"/>
    <cellStyle name="Warning Text 18 2" xfId="6471"/>
    <cellStyle name="Warning Text 19" xfId="6472"/>
    <cellStyle name="Warning Text 19 2" xfId="6473"/>
    <cellStyle name="Warning Text 2" xfId="203"/>
    <cellStyle name="Warning Text 2 2" xfId="6474"/>
    <cellStyle name="Warning Text 3" xfId="6475"/>
    <cellStyle name="Warning Text 4" xfId="6476"/>
    <cellStyle name="Warning Text 5" xfId="6477"/>
    <cellStyle name="Warning Text 6" xfId="6478"/>
    <cellStyle name="Warning Text 7" xfId="6479"/>
    <cellStyle name="Warning Text 8" xfId="6480"/>
    <cellStyle name="Warning Text 9" xfId="6481"/>
  </cellStyles>
  <dxfs count="0"/>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externalLink" Target="externalLinks/externalLink1.xml"/><Relationship Id="rId50" Type="http://schemas.openxmlformats.org/officeDocument/2006/relationships/externalLink" Target="externalLinks/externalLink4.xml"/><Relationship Id="rId55" Type="http://schemas.openxmlformats.org/officeDocument/2006/relationships/externalLink" Target="externalLinks/externalLink9.xml"/><Relationship Id="rId63" Type="http://schemas.openxmlformats.org/officeDocument/2006/relationships/externalLink" Target="externalLinks/externalLink17.xml"/><Relationship Id="rId68" Type="http://schemas.openxmlformats.org/officeDocument/2006/relationships/externalLink" Target="externalLinks/externalLink22.xml"/><Relationship Id="rId76" Type="http://schemas.openxmlformats.org/officeDocument/2006/relationships/customXml" Target="../customXml/item3.xml"/><Relationship Id="rId7" Type="http://schemas.openxmlformats.org/officeDocument/2006/relationships/worksheet" Target="worksheets/sheet7.xml"/><Relationship Id="rId71"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externalLink" Target="externalLinks/externalLink7.xml"/><Relationship Id="rId58" Type="http://schemas.openxmlformats.org/officeDocument/2006/relationships/externalLink" Target="externalLinks/externalLink12.xml"/><Relationship Id="rId66" Type="http://schemas.openxmlformats.org/officeDocument/2006/relationships/externalLink" Target="externalLinks/externalLink20.xml"/><Relationship Id="rId7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externalLink" Target="externalLinks/externalLink3.xml"/><Relationship Id="rId57" Type="http://schemas.openxmlformats.org/officeDocument/2006/relationships/externalLink" Target="externalLinks/externalLink11.xml"/><Relationship Id="rId61" Type="http://schemas.openxmlformats.org/officeDocument/2006/relationships/externalLink" Target="externalLinks/externalLink1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externalLink" Target="externalLinks/externalLink6.xml"/><Relationship Id="rId60" Type="http://schemas.openxmlformats.org/officeDocument/2006/relationships/externalLink" Target="externalLinks/externalLink14.xml"/><Relationship Id="rId65" Type="http://schemas.openxmlformats.org/officeDocument/2006/relationships/externalLink" Target="externalLinks/externalLink19.xml"/><Relationship Id="rId73"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externalLink" Target="externalLinks/externalLink2.xml"/><Relationship Id="rId56" Type="http://schemas.openxmlformats.org/officeDocument/2006/relationships/externalLink" Target="externalLinks/externalLink10.xml"/><Relationship Id="rId64" Type="http://schemas.openxmlformats.org/officeDocument/2006/relationships/externalLink" Target="externalLinks/externalLink18.xml"/><Relationship Id="rId69"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externalLink" Target="externalLinks/externalLink5.xml"/><Relationship Id="rId72" Type="http://schemas.openxmlformats.org/officeDocument/2006/relationships/sheetMetadata" Target="metadata.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3.xml"/><Relationship Id="rId67" Type="http://schemas.openxmlformats.org/officeDocument/2006/relationships/externalLink" Target="externalLinks/externalLink2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externalLink" Target="externalLinks/externalLink8.xml"/><Relationship Id="rId62" Type="http://schemas.openxmlformats.org/officeDocument/2006/relationships/externalLink" Target="externalLinks/externalLink16.xml"/><Relationship Id="rId70" Type="http://schemas.openxmlformats.org/officeDocument/2006/relationships/styles" Target="styles.xml"/><Relationship Id="rId75"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vnozare.pri\vm\profile_redirect$\Documents%20and%20Settings\bd-adija\Local%20Settings\Temporary%20Internet%20Files\Content.Outlook\U63RD855\MK_izdev_samaz_2las_2009_31%2010%2008_arESI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profile_redirect$/Documents%20and%20Settings/bd-adija/Local%20Settings/Temporary%20Internet%20Files/Content.Outlook/U63RD855/MK_izdev_samaz_2las_2009_31%2010%2008_arESIA.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vnozare.pri\vm\Documents%20and%20Settings\SilvijaJ\Local%20Settings\Temporary%20Internet%20Files\Content.IE5\F51GHD5U\KristineS\My%20Documents\Bud&#382;ets%202012\Budzeta%20forma%2014_05%2001%202012%20(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Documents%20and%20Settings/SilvijaJ/Local%20Settings/Temporary%20Internet%20Files/Content.IE5/F51GHD5U/KristineS/My%20Documents/Bud&#382;ets%202012/Budzeta%20forma%2014_05%2001%202012%20(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N:\Ambulatoro_pakalpojumu_nodala\Pl&#257;no&#353;ana\Pl&#257;no&#353;ana_2023\SAVA\Priorit&#257;ro%20pakalpojumu%20izpildes\4M\Programmas.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vnozare.pri\vm\Ambulatoro_pakalpojumu_nodala\Planosana_2013\SAVA\P&#256;RPLANO&#352;ANA\parplanosana_9menesi\R0020%20-SAVA_izpilde_veiktais_darbs_092013.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veselibasministrija-my.sharepoint.com/Ambulatoro_pakalpojumu_nodala/Planosana_2013/SAVA/P&#256;RPLANO&#352;ANA/parplanosana_9menesi/R0020%20-SAVA_izpilde_veiktais_darbs_092013.xls" TargetMode="External"/></Relationships>
</file>

<file path=xl/externalLinks/_rels/externalLink8.xml.rels><?xml version="1.0" encoding="UTF-8" standalone="yes"?>
<Relationships xmlns="http://schemas.openxmlformats.org/package/2006/relationships"><Relationship Id="rId2" Type="http://schemas.microsoft.com/office/2019/04/relationships/externalLinkLongPath" Target="file:///N:\Documents%20and%20Settings\Svetlana.Supulniece\Local%20Settings\Temporary%20Internet%20Files\Content.Outlook\J21U5MYL\LIC%20PP%20parrekins%20pec%202012%209m%20DB\LIC%20laboratorija\R0032%20-LIC%20darbs%20laboratorija%20citam%20ar%20palidz%20veidu%20AI%2031102012.xls?B50A6D3F" TargetMode="External"/><Relationship Id="rId1" Type="http://schemas.openxmlformats.org/officeDocument/2006/relationships/externalLinkPath" Target="file:///\\B50A6D3F\R0032%20-LIC%20darbs%20laboratorija%20citam%20ar%20palidz%20veidu%20AI%2031102012.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vnozare.pri\vm\Ambulatoro_pakalpojumu_nodala\Planosana_2012\SAVA\!_Grozijumi%202012.gada%20laikaa\Egija_Grozijumi%20ar%2001.10.2012_NEPIENEMTIE\Apaksas%20SAVA%20rikojumam.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ttps://veselibasministrija-my.sharepoint.com/Ambulatoro_pakalpojumu_nodala/Planosana_2012/SAVA/!_Grozijumi%202012.gada%20laikaa/Egija_Grozijumi%20ar%2001.10.2012_NEPIENEMTIE/Apaksas%20SAVA%20rikojumam.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N:\Ambulatoro_pakalpojumu_nodala\Planosana_2012\SAVA\!_Grozijumi%202012.gada%20laikaa\Egija_Grozijumi%20ar%2001.10.2012_NEPIENEMTIE\Apaksas%20SAVA%20rikojumam.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vnozare.pri\vm\Finansu_planosanas_nodala\BUD&#381;ETS\2019\33_finansejums_2018_2021g.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nansu_planosanas_nodala/BUD&#381;ETS/2019/33_finansejums_2018_2021g.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vnozare.pri\vm\Users\andris.skrastins\Desktop\Ivita\8_centralizeto_medikamentu_aprekini.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Users/andris.skrastins/Desktop/Ivita/8_centralizeto_medikamentu_aprekini.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Users/liga.citskovska/Documents/2016/Aknu_transp_04.2016/Aknu_transp_kops.xlsx"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vnozare.pri\vm\Users\liga.citskovska\Documents\2016\Aknu_transp_04.2016\Aknu_transp_kops.xlsx"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N:\Users\liga.citskovska\Documents\2016\Aknu_transp_04.2016\Aknu_transp_kops.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Users/Zane.Zemite/Desktop/AABR/AABR%202025.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Users/Zane.Zemite/Desktop/46966%20Norov&#299;rusa%20antig&#275;na%20noteik&#353;ana%20&#257;trais%20tests.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Users/Zane.Zemite/Desktop/46997%20Rota%20un%20adenov&#299;rusa%20antig&#275;nu%20noteik&#353;ana%20&#257;trais%20tests.xlsx"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V:\01%20ATZINUMI%20Manipulaciju%20apaksas\CIT&#256;S%20SADA&#315;&#256;S%20NEIEK&#315;AUT&#256;S%20MANIPUL&#256;CIJAS\2024_Hepat&#299;ta%20B%20im&#363;nglobul&#299;ns\Gala%20v&#275;stule%20PSKUS\JAUNS_Hepat&#299;ta%20B%20im&#363;nglobul&#299;n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ExRepositorySheet"/>
      <sheetName val="1piel"/>
      <sheetName val="2piel"/>
      <sheetName val="HEADER"/>
      <sheetName val="FOOTER"/>
      <sheetName val="ZQZBC_PLN__04_03_10"/>
      <sheetName val="ZQZBC_PLN__04_03_11"/>
      <sheetName val="ZQZBC_PLN__04_03_12"/>
      <sheetName val="ZQZBC_PLN__04_03_14"/>
      <sheetName val="ZQZBC_PLN__04_03_13"/>
      <sheetName val="ZQZBC_PLN__04_03_15"/>
      <sheetName val="ZQZBC_PLN__04_03_201_IP7"/>
      <sheetName val="ZQZBC_PLN__04_03_211_IP7"/>
      <sheetName val="ZQZBC_PLN__04_03_212_IP7"/>
      <sheetName val="ZQZBC_PLN__04_03_213_IP7"/>
      <sheetName val="ZQZBC_PLN__04_03_214_IP7"/>
      <sheetName val="ZQZBC_PLN__04_03_215_IP7"/>
      <sheetName val="ZQZBC_PLN__04_03_216_IP7"/>
      <sheetName val="ZQZBC_PLN__04_03_217_IP7"/>
      <sheetName val="ZQZBC_PLN__04_03_218_IP7"/>
      <sheetName val="ZQZBC_PLN__04_03_219_IP7"/>
      <sheetName val="ZQZBC_PLN__04_03_220_IP7"/>
      <sheetName val="ZQZBC_PLN__04_03_221_IP7"/>
      <sheetName val="QEKK"/>
    </sheetNames>
    <sheetDataSet>
      <sheetData sheetId="0" refreshError="1"/>
      <sheetData sheetId="1" refreshError="1"/>
      <sheetData sheetId="2" refreshError="1"/>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ExRepositorySheet"/>
      <sheetName val="1piel"/>
      <sheetName val="2piel"/>
      <sheetName val="HEADER"/>
      <sheetName val="FOOTER"/>
      <sheetName val="ZQZBC_PLN__04_03_10"/>
      <sheetName val="ZQZBC_PLN__04_03_11"/>
      <sheetName val="ZQZBC_PLN__04_03_12"/>
      <sheetName val="ZQZBC_PLN__04_03_14"/>
      <sheetName val="ZQZBC_PLN__04_03_13"/>
      <sheetName val="ZQZBC_PLN__04_03_15"/>
      <sheetName val="ZQZBC_PLN__04_03_201_IP7"/>
      <sheetName val="ZQZBC_PLN__04_03_211_IP7"/>
      <sheetName val="ZQZBC_PLN__04_03_212_IP7"/>
      <sheetName val="ZQZBC_PLN__04_03_213_IP7"/>
      <sheetName val="ZQZBC_PLN__04_03_214_IP7"/>
      <sheetName val="ZQZBC_PLN__04_03_215_IP7"/>
      <sheetName val="ZQZBC_PLN__04_03_216_IP7"/>
      <sheetName val="ZQZBC_PLN__04_03_217_IP7"/>
      <sheetName val="ZQZBC_PLN__04_03_218_IP7"/>
      <sheetName val="ZQZBC_PLN__04_03_219_IP7"/>
      <sheetName val="ZQZBC_PLN__04_03_220_IP7"/>
      <sheetName val="ZQZBC_PLN__04_03_221_IP7"/>
      <sheetName val="QEKK"/>
    </sheetNames>
    <sheetDataSet>
      <sheetData sheetId="0" refreshError="1"/>
      <sheetData sheetId="1" refreshError="1"/>
      <sheetData sheetId="2" refreshError="1"/>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T_pamatlidzekli"/>
      <sheetName val="pec str._PL"/>
      <sheetName val="pēc izm.p. PL"/>
      <sheetName val="pamatlidzekli"/>
      <sheetName val="CITO PL"/>
      <sheetName val="pamatlidzekli (2)"/>
      <sheetName val="PT_mazv.inv."/>
      <sheetName val="pēc izm.p. MI"/>
      <sheetName val="pec str_MI"/>
      <sheetName val="mazv.inventars"/>
      <sheetName val="CITO MI"/>
      <sheetName val="mazv.inventars (2)"/>
      <sheetName val="pakalpojums"/>
      <sheetName val="strukturkodi"/>
      <sheetName val="izm.posteni"/>
      <sheetName val="pec_str__PL"/>
      <sheetName val="pec_str__PL1"/>
      <sheetName val="pēc_izm_p__PL"/>
      <sheetName val="CITO_PL"/>
      <sheetName val="pamatlidzekli_(2)"/>
      <sheetName val="PT_mazv_inv_"/>
      <sheetName val="pēc_izm_p__MI"/>
      <sheetName val="pec_str_MI"/>
      <sheetName val="mazv_inventars"/>
      <sheetName val="CITO_MI"/>
      <sheetName val="mazv_inventars_(2)"/>
      <sheetName val="izm_posteni"/>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T_pamatlidzekli"/>
      <sheetName val="pec str._PL"/>
      <sheetName val="pēc izm.p. PL"/>
      <sheetName val="pamatlidzekli"/>
      <sheetName val="CITO PL"/>
      <sheetName val="pamatlidzekli (2)"/>
      <sheetName val="PT_mazv.inv."/>
      <sheetName val="pēc izm.p. MI"/>
      <sheetName val="pec str_MI"/>
      <sheetName val="mazv.inventars"/>
      <sheetName val="CITO MI"/>
      <sheetName val="mazv.inventars (2)"/>
      <sheetName val="pakalpojums"/>
      <sheetName val="strukturkodi"/>
      <sheetName val="izm.posteni"/>
      <sheetName val="pec_str__PL"/>
      <sheetName val="pec_str__PL1"/>
      <sheetName val="pēc_izm_p__PL"/>
      <sheetName val="CITO_PL"/>
      <sheetName val="pamatlidzekli_(2)"/>
      <sheetName val="PT_mazv_inv_"/>
      <sheetName val="pēc_izm_p__MI"/>
      <sheetName val="pec_str_MI"/>
      <sheetName val="mazv_inventars"/>
      <sheetName val="CITO_MI"/>
      <sheetName val="mazv_inventars_(2)"/>
      <sheetName val="izm_posteni"/>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0019"/>
      <sheetName val="Macro1"/>
    </sheetNames>
    <sheetDataSet>
      <sheetData sheetId="0"/>
      <sheetData sheetId="1">
        <row r="74">
          <cell r="A74" t="str">
            <v>Recover</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IVOT"/>
      <sheetName val="Apvienota_DB"/>
      <sheetName val="Staru_terapija_1_9"/>
      <sheetName val="09"/>
      <sheetName val="08"/>
      <sheetName val="07"/>
      <sheetName val="06"/>
      <sheetName val="05"/>
      <sheetName val="04"/>
      <sheetName val="03"/>
      <sheetName val="02"/>
      <sheetName val="01"/>
      <sheetName val="Macro1"/>
      <sheetName val="PIVOT2"/>
      <sheetName val="greidots"/>
      <sheetName val="R0035.2"/>
      <sheetName val="GALA "/>
      <sheetName val="apraks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135">
          <cell r="A135" t="str">
            <v>Recover</v>
          </cell>
        </row>
      </sheetData>
      <sheetData sheetId="13" refreshError="1"/>
      <sheetData sheetId="14" refreshError="1"/>
      <sheetData sheetId="15">
        <row r="4">
          <cell r="G4" t="str">
            <v>010000495-AP025</v>
          </cell>
        </row>
      </sheetData>
      <sheetData sheetId="16"/>
      <sheetData sheetId="17"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IVOT"/>
      <sheetName val="Apvienota_DB"/>
      <sheetName val="Staru_terapija_1_9"/>
      <sheetName val="09"/>
      <sheetName val="08"/>
      <sheetName val="07"/>
      <sheetName val="06"/>
      <sheetName val="05"/>
      <sheetName val="04"/>
      <sheetName val="03"/>
      <sheetName val="02"/>
      <sheetName val="01"/>
      <sheetName val="Macro1"/>
      <sheetName val="PIVOT2"/>
      <sheetName val="greidots"/>
      <sheetName val="R0035.2"/>
      <sheetName val="GALA "/>
      <sheetName val="apraks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135">
          <cell r="A135" t="str">
            <v>Recover</v>
          </cell>
        </row>
      </sheetData>
      <sheetData sheetId="13" refreshError="1"/>
      <sheetData sheetId="14" refreshError="1"/>
      <sheetData sheetId="15">
        <row r="4">
          <cell r="G4" t="str">
            <v>010000495-AP025</v>
          </cell>
        </row>
      </sheetData>
      <sheetData sheetId="16"/>
      <sheetData sheetId="1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0032"/>
      <sheetName val="Macro1"/>
      <sheetName val="Datu baze bez -"/>
      <sheetName val="Tarifi 18.piel"/>
      <sheetName val="Manip ar 0 tarif"/>
      <sheetName val="LIC tarifi"/>
    </sheetNames>
    <sheetDataSet>
      <sheetData sheetId="0" refreshError="1"/>
      <sheetData sheetId="1"/>
      <sheetData sheetId="2" refreshError="1"/>
      <sheetData sheetId="3" refreshError="1"/>
      <sheetData sheetId="4" refreshError="1"/>
      <sheetData sheetId="5"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IVOT Rikojumam"/>
      <sheetName val="Invaliditātei"/>
      <sheetName val="Sheet5"/>
      <sheetName val="Macro1"/>
      <sheetName val="ligumi kopa"/>
      <sheetName val="Datu avoti"/>
      <sheetName val="R0020"/>
      <sheetName val="trukstosie izm."/>
      <sheetName val="Pivot no Rīkoj."/>
      <sheetName val="RIKOJUMS (ar apakšām)"/>
      <sheetName val="RIKOJUMS_GALA"/>
      <sheetName val="Sadal.pa PP no 01.10.2012"/>
      <sheetName val="Pac.iem."/>
      <sheetName val="izm.posteni"/>
      <sheetName val="strukturkodi"/>
    </sheetNames>
    <sheetDataSet>
      <sheetData sheetId="0" refreshError="1"/>
      <sheetData sheetId="1" refreshError="1"/>
      <sheetData sheetId="2" refreshError="1"/>
      <sheetData sheetId="3">
        <row r="106">
          <cell r="A106" t="str">
            <v>Recover</v>
          </cell>
        </row>
      </sheetData>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IVOT Rikojumam"/>
      <sheetName val="Invaliditātei"/>
      <sheetName val="Sheet5"/>
      <sheetName val="Macro1"/>
      <sheetName val="ligumi kopa"/>
      <sheetName val="Datu avoti"/>
      <sheetName val="R0020"/>
      <sheetName val="trukstosie izm."/>
      <sheetName val="Pivot no Rīkoj."/>
      <sheetName val="RIKOJUMS (ar apakšām)"/>
      <sheetName val="RIKOJUMS_GALA"/>
      <sheetName val="Sadal.pa PP no 01.10.2012"/>
      <sheetName val="Pac.iem."/>
      <sheetName val="izm.posteni"/>
      <sheetName val="strukturkodi"/>
    </sheetNames>
    <sheetDataSet>
      <sheetData sheetId="0" refreshError="1"/>
      <sheetData sheetId="1" refreshError="1"/>
      <sheetData sheetId="2" refreshError="1"/>
      <sheetData sheetId="3">
        <row r="106">
          <cell r="A106" t="str">
            <v>Recover</v>
          </cell>
        </row>
      </sheetData>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IVOT Rikojumam"/>
      <sheetName val="Invaliditātei"/>
      <sheetName val="Sheet5"/>
      <sheetName val="Macro1"/>
      <sheetName val="ligumi kopa"/>
      <sheetName val="Datu avoti"/>
      <sheetName val="R0020"/>
      <sheetName val="trukstosie izm."/>
      <sheetName val="Pivot no Rīkoj."/>
      <sheetName val="RIKOJUMS (ar apakšām)"/>
      <sheetName val="RIKOJUMS_GALA"/>
      <sheetName val="Sadal.pa PP no 01.10.2012"/>
      <sheetName val="Pac.iem."/>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19"/>
      <sheetName val="2020"/>
      <sheetName val="noZinojuma"/>
      <sheetName val="detalizēti"/>
      <sheetName val="ATSKAITE_likums_par_budžetu"/>
      <sheetName val="ATSKAITE_2v"/>
    </sheetNames>
    <sheetDataSet>
      <sheetData sheetId="0">
        <row r="16">
          <cell r="C16">
            <v>3050494</v>
          </cell>
        </row>
      </sheetData>
      <sheetData sheetId="1"/>
      <sheetData sheetId="2"/>
      <sheetData sheetId="3"/>
      <sheetData sheetId="4"/>
      <sheetData sheetId="5"/>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19"/>
      <sheetName val="2020"/>
      <sheetName val="noZinojuma"/>
      <sheetName val="detalizēti"/>
      <sheetName val="ATSKAITE_likums_par_budžetu"/>
      <sheetName val="ATSKAITE_2v"/>
    </sheetNames>
    <sheetDataSet>
      <sheetData sheetId="0">
        <row r="16">
          <cell r="C16">
            <v>3050494</v>
          </cell>
        </row>
      </sheetData>
      <sheetData sheetId="1"/>
      <sheetData sheetId="2"/>
      <sheetData sheetId="3"/>
      <sheetData sheetId="4"/>
      <sheetData sheetId="5"/>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8.1."/>
      <sheetName val="8.2."/>
      <sheetName val="8.3."/>
      <sheetName val="8.4."/>
      <sheetName val="8.5."/>
      <sheetName val="Sheet9"/>
      <sheetName val="Sheet10"/>
      <sheetName val="Sheet11"/>
      <sheetName val="Sheet1"/>
    </sheetNames>
    <sheetDataSet>
      <sheetData sheetId="0">
        <row r="5">
          <cell r="C5">
            <v>36540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8.1."/>
      <sheetName val="8.2."/>
      <sheetName val="8.3."/>
      <sheetName val="8.4."/>
      <sheetName val="8.5."/>
      <sheetName val="Sheet9"/>
      <sheetName val="Sheet10"/>
      <sheetName val="Sheet11"/>
      <sheetName val="Sheet1"/>
    </sheetNames>
    <sheetDataSet>
      <sheetData sheetId="0">
        <row r="5">
          <cell r="C5">
            <v>36540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i"/>
      <sheetName val="teksts"/>
      <sheetName val="amb"/>
      <sheetName val="Opera_salidz"/>
      <sheetName val="salidzinajums"/>
      <sheetName val="p2"/>
      <sheetName val="personals"/>
      <sheetName val="pers(sakotn.versija)"/>
    </sheetNames>
    <sheetDataSet>
      <sheetData sheetId="0">
        <row r="4">
          <cell r="B4">
            <v>20.833333333333332</v>
          </cell>
        </row>
        <row r="5">
          <cell r="B5">
            <v>168</v>
          </cell>
        </row>
        <row r="6">
          <cell r="B6">
            <v>9.5833333333333339</v>
          </cell>
        </row>
        <row r="7">
          <cell r="B7">
            <v>1.25</v>
          </cell>
        </row>
      </sheetData>
      <sheetData sheetId="1" refreshError="1"/>
      <sheetData sheetId="2" refreshError="1"/>
      <sheetData sheetId="3" refreshError="1"/>
      <sheetData sheetId="4" refreshError="1"/>
      <sheetData sheetId="5"/>
      <sheetData sheetId="6" refreshError="1"/>
      <sheetData sheetId="7"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i"/>
      <sheetName val="teksts"/>
      <sheetName val="amb"/>
      <sheetName val="Opera_salidz"/>
      <sheetName val="salidzinajums"/>
      <sheetName val="p2"/>
      <sheetName val="personals"/>
      <sheetName val="pers(sakotn.versija)"/>
    </sheetNames>
    <sheetDataSet>
      <sheetData sheetId="0">
        <row r="4">
          <cell r="B4">
            <v>20.833333333333332</v>
          </cell>
        </row>
        <row r="5">
          <cell r="B5">
            <v>168</v>
          </cell>
        </row>
        <row r="6">
          <cell r="B6">
            <v>9.5833333333333339</v>
          </cell>
        </row>
        <row r="7">
          <cell r="B7">
            <v>1.25</v>
          </cell>
        </row>
      </sheetData>
      <sheetData sheetId="1" refreshError="1"/>
      <sheetData sheetId="2" refreshError="1"/>
      <sheetData sheetId="3" refreshError="1"/>
      <sheetData sheetId="4" refreshError="1"/>
      <sheetData sheetId="5"/>
      <sheetData sheetId="6" refreshError="1"/>
      <sheetData sheetId="7"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i"/>
      <sheetName val="teksts"/>
      <sheetName val="amb"/>
      <sheetName val="Opera_salidz"/>
      <sheetName val="salidzinajums"/>
      <sheetName val="p2"/>
      <sheetName val="personals"/>
      <sheetName val="pers(sakotn.versija)"/>
    </sheetNames>
    <sheetDataSet>
      <sheetData sheetId="0"/>
      <sheetData sheetId="1" refreshError="1"/>
      <sheetData sheetId="2" refreshError="1"/>
      <sheetData sheetId="3" refreshError="1"/>
      <sheetData sheetId="4" refreshError="1"/>
      <sheetData sheetId="5"/>
      <sheetData sheetId="6" refreshError="1"/>
      <sheetData sheetId="7"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n_tarifs"/>
      <sheetName val="Ārstn.pers."/>
      <sheetName val="Ārstn.līdz."/>
      <sheetName val="Nolietojums"/>
      <sheetName val="Finanšu ietekmes kopsavilkums"/>
    </sheetNames>
    <sheetDataSet>
      <sheetData sheetId="0" refreshError="1"/>
      <sheetData sheetId="1"/>
      <sheetData sheetId="2">
        <row r="14">
          <cell r="G14">
            <v>15.26</v>
          </cell>
        </row>
        <row r="19">
          <cell r="G19">
            <v>1.1100000000000001</v>
          </cell>
        </row>
      </sheetData>
      <sheetData sheetId="3"/>
      <sheetData sheetId="4"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n_tarifs"/>
      <sheetName val="Ārstn.pers."/>
      <sheetName val="Ārstn.līdz."/>
      <sheetName val="Nolietojums"/>
      <sheetName val="Finanšu ietekmes kopsavilkums"/>
    </sheetNames>
    <sheetDataSet>
      <sheetData sheetId="0" refreshError="1"/>
      <sheetData sheetId="1"/>
      <sheetData sheetId="2">
        <row r="9">
          <cell r="G9">
            <v>5.78</v>
          </cell>
        </row>
        <row r="14">
          <cell r="G14">
            <v>0</v>
          </cell>
        </row>
      </sheetData>
      <sheetData sheetId="3"/>
      <sheetData sheetId="4"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n_tarifs"/>
      <sheetName val="Ārstn.pers."/>
      <sheetName val="Ārstn.līdz."/>
      <sheetName val="Nolietojums"/>
      <sheetName val="Finanšu ietekmes kopsavilkums"/>
    </sheetNames>
    <sheetDataSet>
      <sheetData sheetId="0" refreshError="1"/>
      <sheetData sheetId="1"/>
      <sheetData sheetId="2">
        <row r="10">
          <cell r="G10">
            <v>1.33</v>
          </cell>
        </row>
        <row r="15">
          <cell r="G15">
            <v>0</v>
          </cell>
        </row>
      </sheetData>
      <sheetData sheetId="3"/>
      <sheetData sheetId="4"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Ārstn.pers."/>
      <sheetName val="Ārstn.līdz."/>
      <sheetName val="JAUNS_Hepatīta B imūnglobulīns"/>
    </sheetNames>
    <sheetDataSet>
      <sheetData sheetId="0"/>
      <sheetData sheetId="1">
        <row r="6">
          <cell r="G6">
            <v>0</v>
          </cell>
        </row>
        <row r="10">
          <cell r="G10">
            <v>213.38</v>
          </cell>
        </row>
      </sheetData>
      <sheetData sheetId="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xmlns=""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3" Type="http://schemas.openxmlformats.org/officeDocument/2006/relationships/hyperlink" Target="https://www.atsjournals.org/doi/10.1513/AnnalsATS.201904-347OT" TargetMode="External"/><Relationship Id="rId2" Type="http://schemas.openxmlformats.org/officeDocument/2006/relationships/hyperlink" Target="https://www.ncbi.nlm.nih.gov/pmc/articles/PMC6993796/" TargetMode="External"/><Relationship Id="rId1" Type="http://schemas.openxmlformats.org/officeDocument/2006/relationships/hyperlink" Target="https://www.ncbi.nlm.nih.gov/pmc/articles/PMC6006411/" TargetMode="External"/><Relationship Id="rId5" Type="http://schemas.openxmlformats.org/officeDocument/2006/relationships/printerSettings" Target="../printerSettings/printerSettings19.bin"/><Relationship Id="rId4" Type="http://schemas.openxmlformats.org/officeDocument/2006/relationships/hyperlink" Target="https://premiummedical.lv/lv/diagnostika/plausu-slimibu-izmeklejumi/feno/" TargetMode="External"/></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79998168889431442"/>
    <pageSetUpPr fitToPage="1"/>
  </sheetPr>
  <dimension ref="A1:S191"/>
  <sheetViews>
    <sheetView tabSelected="1" zoomScale="70" zoomScaleNormal="70" workbookViewId="0"/>
  </sheetViews>
  <sheetFormatPr defaultColWidth="9.125" defaultRowHeight="15" customHeight="1"/>
  <cols>
    <col min="1" max="1" width="13.75" style="333" customWidth="1"/>
    <col min="2" max="2" width="51.75" style="333" customWidth="1"/>
    <col min="3" max="3" width="54.5" style="333" customWidth="1"/>
    <col min="4" max="4" width="31.875" style="333" customWidth="1"/>
    <col min="5" max="5" width="26.875" style="333" customWidth="1"/>
    <col min="6" max="6" width="17.25" style="333" hidden="1" customWidth="1"/>
    <col min="7" max="7" width="19.25" style="333" customWidth="1"/>
    <col min="8" max="9" width="19.5" style="333" customWidth="1"/>
    <col min="10" max="10" width="22.25" style="333" hidden="1" customWidth="1"/>
    <col min="11" max="13" width="22.25" style="333" customWidth="1"/>
    <col min="14" max="14" width="22.25" style="333" hidden="1" customWidth="1"/>
    <col min="15" max="15" width="22.25" style="333" customWidth="1"/>
    <col min="16" max="16" width="26.25" style="333" customWidth="1"/>
    <col min="17" max="18" width="23" style="333" customWidth="1"/>
    <col min="19" max="19" width="26.75" style="333" customWidth="1"/>
    <col min="20" max="16384" width="9.125" style="333"/>
  </cols>
  <sheetData>
    <row r="1" spans="1:19" s="334" customFormat="1" ht="30" customHeight="1">
      <c r="B1" s="1635"/>
      <c r="C1" s="1635"/>
      <c r="D1" s="1635"/>
      <c r="E1" s="762"/>
      <c r="F1" s="762"/>
      <c r="G1" s="763"/>
      <c r="H1" s="764"/>
      <c r="I1" s="763"/>
      <c r="J1" s="763"/>
      <c r="K1" s="764">
        <f>K22+K65+K80+K143</f>
        <v>13825030.714600001</v>
      </c>
      <c r="L1" s="764"/>
      <c r="M1" s="763"/>
      <c r="N1" s="764"/>
      <c r="O1" s="763"/>
      <c r="P1" s="1624" t="s">
        <v>961</v>
      </c>
      <c r="Q1" s="1625"/>
      <c r="R1" s="1625"/>
      <c r="S1" s="1625"/>
    </row>
    <row r="2" spans="1:19" ht="66.75" customHeight="1">
      <c r="A2" s="1639" t="s">
        <v>0</v>
      </c>
      <c r="B2" s="1639" t="s">
        <v>1</v>
      </c>
      <c r="C2" s="1639" t="s">
        <v>2</v>
      </c>
      <c r="D2" s="1639" t="s">
        <v>3</v>
      </c>
      <c r="E2" s="1639" t="s">
        <v>4</v>
      </c>
      <c r="F2" s="765"/>
      <c r="G2" s="1640" t="s">
        <v>5</v>
      </c>
      <c r="H2" s="1626"/>
      <c r="I2" s="1626"/>
      <c r="J2" s="1641" t="s">
        <v>6</v>
      </c>
      <c r="K2" s="1641"/>
      <c r="L2" s="1641"/>
      <c r="M2" s="1641"/>
      <c r="N2" s="1641"/>
      <c r="O2" s="1641"/>
      <c r="P2" s="1626" t="s">
        <v>7</v>
      </c>
      <c r="Q2" s="1626" t="s">
        <v>8</v>
      </c>
      <c r="R2" s="1634" t="s">
        <v>9</v>
      </c>
      <c r="S2" s="1626" t="s">
        <v>10</v>
      </c>
    </row>
    <row r="3" spans="1:19" ht="79.5" thickBot="1">
      <c r="A3" s="1639"/>
      <c r="B3" s="1639"/>
      <c r="C3" s="1639"/>
      <c r="D3" s="1639"/>
      <c r="E3" s="1639"/>
      <c r="F3" s="765"/>
      <c r="G3" s="767" t="s">
        <v>11</v>
      </c>
      <c r="H3" s="2" t="s">
        <v>12</v>
      </c>
      <c r="I3" s="2" t="s">
        <v>13</v>
      </c>
      <c r="J3" s="2" t="s">
        <v>11</v>
      </c>
      <c r="K3" s="2" t="s">
        <v>12</v>
      </c>
      <c r="L3" s="2" t="s">
        <v>13</v>
      </c>
      <c r="M3" s="2" t="s">
        <v>14</v>
      </c>
      <c r="N3" s="1" t="s">
        <v>15</v>
      </c>
      <c r="O3" s="2" t="s">
        <v>16</v>
      </c>
      <c r="P3" s="1626"/>
      <c r="Q3" s="1626"/>
      <c r="R3" s="1634"/>
      <c r="S3" s="1626"/>
    </row>
    <row r="4" spans="1:19" ht="16.5" thickBot="1">
      <c r="A4" s="1629" t="s">
        <v>17</v>
      </c>
      <c r="B4" s="1629"/>
      <c r="C4" s="1629"/>
      <c r="D4" s="1629"/>
      <c r="E4" s="798"/>
      <c r="F4" s="798"/>
      <c r="G4" s="799">
        <f>G5+G6</f>
        <v>106655178.07832631</v>
      </c>
      <c r="H4" s="799">
        <f t="shared" ref="H4:J4" si="0">H5+H6</f>
        <v>107863500.07832631</v>
      </c>
      <c r="I4" s="799">
        <f t="shared" si="0"/>
        <v>107612400.07832631</v>
      </c>
      <c r="J4" s="799">
        <f t="shared" si="0"/>
        <v>0</v>
      </c>
      <c r="K4" s="799">
        <f>K5+K6</f>
        <v>13825030.714600001</v>
      </c>
      <c r="L4" s="799">
        <f>L5+L6</f>
        <v>35886468.1052</v>
      </c>
      <c r="M4" s="799">
        <f>M5+M6</f>
        <v>34675393.031300001</v>
      </c>
      <c r="N4" s="799" t="e">
        <f t="shared" ref="N4" si="1">N5+N6</f>
        <v>#REF!</v>
      </c>
      <c r="O4" s="799">
        <f>O5+O6</f>
        <v>33181424.5858</v>
      </c>
      <c r="P4" s="800"/>
      <c r="Q4" s="801"/>
      <c r="R4" s="1505"/>
      <c r="S4" s="801"/>
    </row>
    <row r="5" spans="1:19" ht="15.75">
      <c r="A5" s="765"/>
      <c r="B5" s="1636" t="s">
        <v>18</v>
      </c>
      <c r="C5" s="1637"/>
      <c r="D5" s="1638"/>
      <c r="E5" s="765"/>
      <c r="F5" s="765"/>
      <c r="G5" s="768">
        <f>G8</f>
        <v>106655178.07832631</v>
      </c>
      <c r="H5" s="768">
        <f t="shared" ref="H5:J5" si="2">H8</f>
        <v>106760728.07832631</v>
      </c>
      <c r="I5" s="768">
        <f t="shared" si="2"/>
        <v>106654828.07832631</v>
      </c>
      <c r="J5" s="768">
        <f t="shared" si="2"/>
        <v>0</v>
      </c>
      <c r="K5" s="768">
        <f>K8</f>
        <v>13825030.714600001</v>
      </c>
      <c r="L5" s="768">
        <f>L8</f>
        <v>35886468.1052</v>
      </c>
      <c r="M5" s="768">
        <f>M8</f>
        <v>34675393.031300001</v>
      </c>
      <c r="N5" s="768" t="e">
        <f t="shared" ref="N5" si="3">N8</f>
        <v>#REF!</v>
      </c>
      <c r="O5" s="768">
        <f>O8</f>
        <v>33181424.5858</v>
      </c>
      <c r="P5" s="758"/>
      <c r="Q5" s="758"/>
      <c r="R5" s="774"/>
      <c r="S5" s="758"/>
    </row>
    <row r="6" spans="1:19" ht="15.75">
      <c r="A6" s="765"/>
      <c r="B6" s="1630" t="s">
        <v>19</v>
      </c>
      <c r="C6" s="1631"/>
      <c r="D6" s="1632"/>
      <c r="E6" s="765"/>
      <c r="F6" s="765"/>
      <c r="G6" s="768">
        <f>G9</f>
        <v>0</v>
      </c>
      <c r="H6" s="768">
        <f t="shared" ref="H6:O6" si="4">H9</f>
        <v>1102772</v>
      </c>
      <c r="I6" s="768">
        <f t="shared" si="4"/>
        <v>957572</v>
      </c>
      <c r="J6" s="768">
        <f t="shared" si="4"/>
        <v>0</v>
      </c>
      <c r="K6" s="768">
        <f t="shared" si="4"/>
        <v>0</v>
      </c>
      <c r="L6" s="768">
        <f t="shared" si="4"/>
        <v>0</v>
      </c>
      <c r="M6" s="768">
        <f t="shared" si="4"/>
        <v>0</v>
      </c>
      <c r="N6" s="768">
        <f t="shared" si="4"/>
        <v>0</v>
      </c>
      <c r="O6" s="768">
        <f t="shared" si="4"/>
        <v>0</v>
      </c>
      <c r="P6" s="758"/>
      <c r="Q6" s="758"/>
      <c r="R6" s="774"/>
      <c r="S6" s="758"/>
    </row>
    <row r="7" spans="1:19" ht="27" customHeight="1">
      <c r="A7" s="769"/>
      <c r="B7" s="1633" t="s">
        <v>20</v>
      </c>
      <c r="C7" s="1633"/>
      <c r="D7" s="1633"/>
      <c r="E7" s="770"/>
      <c r="F7" s="765"/>
      <c r="G7" s="768">
        <f>G8+G9</f>
        <v>106655178.07832631</v>
      </c>
      <c r="H7" s="768">
        <f t="shared" ref="H7:N7" si="5">H8+H9</f>
        <v>107863500.07832631</v>
      </c>
      <c r="I7" s="768">
        <f t="shared" si="5"/>
        <v>107612400.07832631</v>
      </c>
      <c r="J7" s="768">
        <f t="shared" si="5"/>
        <v>0</v>
      </c>
      <c r="K7" s="768">
        <f>K8+K9</f>
        <v>13825030.714600001</v>
      </c>
      <c r="L7" s="768">
        <f>L8+L9</f>
        <v>35886468.1052</v>
      </c>
      <c r="M7" s="768">
        <f>M8+M9</f>
        <v>34675393.031300001</v>
      </c>
      <c r="N7" s="768" t="e">
        <f t="shared" si="5"/>
        <v>#REF!</v>
      </c>
      <c r="O7" s="768">
        <f>O8+O9</f>
        <v>33181424.5858</v>
      </c>
      <c r="P7" s="758"/>
      <c r="Q7" s="758"/>
      <c r="R7" s="774"/>
      <c r="S7" s="758"/>
    </row>
    <row r="8" spans="1:19" ht="15.75">
      <c r="A8" s="769"/>
      <c r="B8" s="1609" t="s">
        <v>21</v>
      </c>
      <c r="C8" s="1610"/>
      <c r="D8" s="1611"/>
      <c r="E8" s="770"/>
      <c r="F8" s="765"/>
      <c r="G8" s="768">
        <f>G10+G11+G17+G12+G13+G14+G15+G16+G18+G19</f>
        <v>106655178.07832631</v>
      </c>
      <c r="H8" s="768">
        <f t="shared" ref="H8:N8" si="6">H10+H11+H17+H12+H13+H14+H15+H16+H18+H19</f>
        <v>106760728.07832631</v>
      </c>
      <c r="I8" s="768">
        <f t="shared" si="6"/>
        <v>106654828.07832631</v>
      </c>
      <c r="J8" s="768">
        <f t="shared" si="6"/>
        <v>0</v>
      </c>
      <c r="K8" s="768">
        <f>K10+K11+K17+K12+K13+K14+K15+K16+K18+K19</f>
        <v>13825030.714600001</v>
      </c>
      <c r="L8" s="768">
        <f>L10+L11+L17+L12+L13+L14+L15+L16+L18+L19</f>
        <v>35886468.1052</v>
      </c>
      <c r="M8" s="768">
        <f>M10+M11+M17+M12+M13+M14+M15+M16+M18+M19</f>
        <v>34675393.031300001</v>
      </c>
      <c r="N8" s="768" t="e">
        <f t="shared" si="6"/>
        <v>#REF!</v>
      </c>
      <c r="O8" s="768">
        <f>O10+O11+O17+O12+O13+O14+O15+O16+O18+O19</f>
        <v>33181424.5858</v>
      </c>
      <c r="P8" s="758"/>
      <c r="Q8" s="758"/>
      <c r="R8" s="774"/>
      <c r="S8" s="758"/>
    </row>
    <row r="9" spans="1:19" ht="15.75">
      <c r="A9" s="771"/>
      <c r="B9" s="1609" t="s">
        <v>22</v>
      </c>
      <c r="C9" s="1610"/>
      <c r="D9" s="1611"/>
      <c r="E9" s="772"/>
      <c r="F9" s="773"/>
      <c r="G9" s="759">
        <f>G21+G20</f>
        <v>0</v>
      </c>
      <c r="H9" s="759">
        <f t="shared" ref="H9:O9" si="7">H21+H20</f>
        <v>1102772</v>
      </c>
      <c r="I9" s="759">
        <f t="shared" si="7"/>
        <v>957572</v>
      </c>
      <c r="J9" s="759">
        <f t="shared" si="7"/>
        <v>0</v>
      </c>
      <c r="K9" s="759">
        <f t="shared" si="7"/>
        <v>0</v>
      </c>
      <c r="L9" s="759">
        <f t="shared" si="7"/>
        <v>0</v>
      </c>
      <c r="M9" s="759">
        <f t="shared" si="7"/>
        <v>0</v>
      </c>
      <c r="N9" s="759">
        <f t="shared" si="7"/>
        <v>0</v>
      </c>
      <c r="O9" s="759">
        <f t="shared" si="7"/>
        <v>0</v>
      </c>
      <c r="P9" s="758"/>
      <c r="Q9" s="758"/>
      <c r="R9" s="774"/>
      <c r="S9" s="758"/>
    </row>
    <row r="10" spans="1:19" ht="84" customHeight="1">
      <c r="A10" s="774"/>
      <c r="B10" s="1639"/>
      <c r="C10" s="1639"/>
      <c r="D10" s="1639"/>
      <c r="E10" s="757" t="s">
        <v>910</v>
      </c>
      <c r="F10" s="758"/>
      <c r="G10" s="759">
        <f>G164+G139+G100</f>
        <v>0</v>
      </c>
      <c r="H10" s="759">
        <f t="shared" ref="H10:O10" si="8">H164+H139+H100</f>
        <v>0</v>
      </c>
      <c r="I10" s="759">
        <f t="shared" si="8"/>
        <v>0</v>
      </c>
      <c r="J10" s="759">
        <f t="shared" si="8"/>
        <v>0</v>
      </c>
      <c r="K10" s="759">
        <f t="shared" si="8"/>
        <v>2519705.52</v>
      </c>
      <c r="L10" s="759">
        <f t="shared" si="8"/>
        <v>2373945.52</v>
      </c>
      <c r="M10" s="759">
        <f t="shared" si="8"/>
        <v>2228185.9700000002</v>
      </c>
      <c r="N10" s="759">
        <f t="shared" si="8"/>
        <v>847872</v>
      </c>
      <c r="O10" s="759">
        <f t="shared" si="8"/>
        <v>2228185.9700000002</v>
      </c>
      <c r="P10" s="758"/>
      <c r="Q10" s="758"/>
      <c r="R10" s="774"/>
      <c r="S10" s="758"/>
    </row>
    <row r="11" spans="1:19" ht="47.25">
      <c r="A11" s="758"/>
      <c r="B11" s="1643"/>
      <c r="C11" s="1644"/>
      <c r="D11" s="1645"/>
      <c r="E11" s="775" t="s">
        <v>23</v>
      </c>
      <c r="F11" s="758"/>
      <c r="G11" s="759">
        <f>G56+G58+G61+G63+G86</f>
        <v>2193328</v>
      </c>
      <c r="H11" s="759">
        <f t="shared" ref="H11:O11" si="9">H56+H58+H61+H63+H86</f>
        <v>2193328</v>
      </c>
      <c r="I11" s="759">
        <f t="shared" si="9"/>
        <v>2193328</v>
      </c>
      <c r="J11" s="759">
        <f t="shared" si="9"/>
        <v>0</v>
      </c>
      <c r="K11" s="759">
        <f t="shared" si="9"/>
        <v>75156</v>
      </c>
      <c r="L11" s="759">
        <f t="shared" si="9"/>
        <v>8641534.8399999999</v>
      </c>
      <c r="M11" s="759">
        <f t="shared" si="9"/>
        <v>5587003.4400000004</v>
      </c>
      <c r="N11" s="759">
        <f t="shared" si="9"/>
        <v>3843173.8400000008</v>
      </c>
      <c r="O11" s="759">
        <f t="shared" si="9"/>
        <v>4011368.040000001</v>
      </c>
      <c r="P11" s="758"/>
      <c r="Q11" s="758"/>
      <c r="R11" s="774"/>
      <c r="S11" s="758"/>
    </row>
    <row r="12" spans="1:19" ht="47.25">
      <c r="A12" s="758"/>
      <c r="B12" s="1634"/>
      <c r="C12" s="1646"/>
      <c r="D12" s="1640"/>
      <c r="E12" s="775" t="s">
        <v>24</v>
      </c>
      <c r="F12" s="758"/>
      <c r="G12" s="759">
        <f>G57+G59+G62+G64+G109+G112+G113</f>
        <v>10451280</v>
      </c>
      <c r="H12" s="759">
        <f t="shared" ref="H12:O12" si="10">H57+H59+H62+H64+H109+H112+H113</f>
        <v>10451280</v>
      </c>
      <c r="I12" s="759">
        <f t="shared" si="10"/>
        <v>10451280</v>
      </c>
      <c r="J12" s="759">
        <f t="shared" si="10"/>
        <v>0</v>
      </c>
      <c r="K12" s="759">
        <f t="shared" si="10"/>
        <v>0</v>
      </c>
      <c r="L12" s="759">
        <f t="shared" si="10"/>
        <v>11081235.58</v>
      </c>
      <c r="M12" s="759">
        <f t="shared" si="10"/>
        <v>12364242.18</v>
      </c>
      <c r="N12" s="759">
        <f t="shared" si="10"/>
        <v>11869562.58</v>
      </c>
      <c r="O12" s="759">
        <f t="shared" si="10"/>
        <v>11941937.879999999</v>
      </c>
      <c r="P12" s="758"/>
      <c r="Q12" s="758"/>
      <c r="R12" s="774"/>
      <c r="S12" s="758"/>
    </row>
    <row r="13" spans="1:19" ht="47.25">
      <c r="A13" s="2"/>
      <c r="B13" s="1634"/>
      <c r="C13" s="1646"/>
      <c r="D13" s="1640"/>
      <c r="E13" s="777" t="s">
        <v>25</v>
      </c>
      <c r="F13" s="2"/>
      <c r="G13" s="778">
        <f t="shared" ref="G13:O13" si="11">G30+G70+G101+G105+G153+G155</f>
        <v>2805933</v>
      </c>
      <c r="H13" s="778">
        <f t="shared" si="11"/>
        <v>2805933</v>
      </c>
      <c r="I13" s="778">
        <f t="shared" si="11"/>
        <v>2805933</v>
      </c>
      <c r="J13" s="778">
        <f t="shared" si="11"/>
        <v>0</v>
      </c>
      <c r="K13" s="778">
        <f t="shared" si="11"/>
        <v>85998</v>
      </c>
      <c r="L13" s="778">
        <f t="shared" si="11"/>
        <v>324368.71100000001</v>
      </c>
      <c r="M13" s="778">
        <f t="shared" si="11"/>
        <v>377038.17649999994</v>
      </c>
      <c r="N13" s="778">
        <f t="shared" si="11"/>
        <v>232716.03999999998</v>
      </c>
      <c r="O13" s="778">
        <f t="shared" si="11"/>
        <v>419612.22199999995</v>
      </c>
      <c r="P13" s="2"/>
      <c r="Q13" s="2"/>
      <c r="R13" s="1506"/>
      <c r="S13" s="758"/>
    </row>
    <row r="14" spans="1:19" ht="47.25">
      <c r="A14" s="2"/>
      <c r="B14" s="774"/>
      <c r="C14" s="776"/>
      <c r="D14" s="766"/>
      <c r="E14" s="777" t="s">
        <v>26</v>
      </c>
      <c r="F14" s="2"/>
      <c r="G14" s="778">
        <f>G31+G38+G79+G88+G98+G85+G106+G115+G127+G131+G136+G137+G138+G146+G159+G83+G27+G84+G87+G142+G94+G157+G156</f>
        <v>5518542.0783263063</v>
      </c>
      <c r="H14" s="778">
        <f t="shared" ref="H14:N14" si="12">H31+H38+H79+H88+H98+H85+H106+H115+H127+H131+H136+H137+H138+H146+H159+H83+H27+H84+H87+H142+H94+H157+H156</f>
        <v>5618542.0783263063</v>
      </c>
      <c r="I14" s="778">
        <f t="shared" si="12"/>
        <v>5518542.0783263063</v>
      </c>
      <c r="J14" s="778">
        <f t="shared" si="12"/>
        <v>0</v>
      </c>
      <c r="K14" s="778">
        <f t="shared" si="12"/>
        <v>6043463</v>
      </c>
      <c r="L14" s="778">
        <f>L31+L38+L79+L88+L98+L85+L106+L115+L127+L131+L136+L137+L138+L146+L159+L83+L27+L84+L87+L142+L94+L157+L156</f>
        <v>7894442.0165999997</v>
      </c>
      <c r="M14" s="778">
        <f>M31+M38+M79+M88+M98+M85+M106+M115+M127+M131+M136+M137+M138+M146+M159+M83+M27+M84+M87+M142+M94+M157+M156</f>
        <v>8479733.1856999993</v>
      </c>
      <c r="N14" s="778">
        <f t="shared" si="12"/>
        <v>7354420.2731999997</v>
      </c>
      <c r="O14" s="778">
        <f>O31+O38+O79+O88+O98+O85+O106+O115+O127+O131+O136+O137+O138+O146+O159+O83+O27+O84+O87+O142+O94+O157+O156</f>
        <v>8896359.2731999997</v>
      </c>
      <c r="P14" s="2"/>
      <c r="Q14" s="2"/>
      <c r="R14" s="1506"/>
      <c r="S14" s="758"/>
    </row>
    <row r="15" spans="1:19" ht="80.25" customHeight="1">
      <c r="A15" s="2"/>
      <c r="B15" s="774"/>
      <c r="C15" s="776"/>
      <c r="D15" s="766"/>
      <c r="E15" s="777" t="s">
        <v>27</v>
      </c>
      <c r="F15" s="2"/>
      <c r="G15" s="778">
        <f t="shared" ref="G15:O15" si="13">G91+G103+G160</f>
        <v>51042640</v>
      </c>
      <c r="H15" s="778">
        <f t="shared" si="13"/>
        <v>51042640</v>
      </c>
      <c r="I15" s="778">
        <f t="shared" si="13"/>
        <v>51042640</v>
      </c>
      <c r="J15" s="778">
        <f t="shared" si="13"/>
        <v>0</v>
      </c>
      <c r="K15" s="778">
        <f t="shared" si="13"/>
        <v>0</v>
      </c>
      <c r="L15" s="778">
        <f t="shared" si="13"/>
        <v>0</v>
      </c>
      <c r="M15" s="778">
        <f t="shared" si="13"/>
        <v>0</v>
      </c>
      <c r="N15" s="778">
        <f t="shared" si="13"/>
        <v>168984.45</v>
      </c>
      <c r="O15" s="778">
        <f t="shared" si="13"/>
        <v>0</v>
      </c>
      <c r="P15" s="2"/>
      <c r="Q15" s="2"/>
      <c r="R15" s="1506"/>
      <c r="S15" s="758"/>
    </row>
    <row r="16" spans="1:19" ht="47.25">
      <c r="A16" s="2"/>
      <c r="B16" s="774"/>
      <c r="C16" s="776"/>
      <c r="D16" s="766"/>
      <c r="E16" s="777" t="s">
        <v>28</v>
      </c>
      <c r="F16" s="2"/>
      <c r="G16" s="778">
        <f t="shared" ref="G16:O16" si="14">G32+G77+G89+G92+G102+G129+G151+G161+G168+G178+G96</f>
        <v>34632205</v>
      </c>
      <c r="H16" s="778">
        <f t="shared" si="14"/>
        <v>34632205</v>
      </c>
      <c r="I16" s="778">
        <f t="shared" si="14"/>
        <v>34632205</v>
      </c>
      <c r="J16" s="778">
        <f t="shared" si="14"/>
        <v>0</v>
      </c>
      <c r="K16" s="778">
        <f t="shared" si="14"/>
        <v>0</v>
      </c>
      <c r="L16" s="778">
        <f t="shared" si="14"/>
        <v>0</v>
      </c>
      <c r="M16" s="778">
        <f t="shared" si="14"/>
        <v>0</v>
      </c>
      <c r="N16" s="778" t="e">
        <f t="shared" si="14"/>
        <v>#REF!</v>
      </c>
      <c r="O16" s="778">
        <f t="shared" si="14"/>
        <v>0</v>
      </c>
      <c r="P16" s="2"/>
      <c r="Q16" s="2"/>
      <c r="R16" s="1506"/>
      <c r="S16" s="758"/>
    </row>
    <row r="17" spans="1:19" ht="74.25" customHeight="1">
      <c r="A17" s="2"/>
      <c r="B17" s="774"/>
      <c r="C17" s="776"/>
      <c r="D17" s="766"/>
      <c r="E17" s="777" t="s">
        <v>1396</v>
      </c>
      <c r="F17" s="2"/>
      <c r="G17" s="778">
        <f t="shared" ref="G17:M17" si="15">G33+G78+G93+G95+G97+G104+G130+G152+G162+G169+G179+G90</f>
        <v>0</v>
      </c>
      <c r="H17" s="778">
        <f t="shared" si="15"/>
        <v>0</v>
      </c>
      <c r="I17" s="778">
        <f t="shared" si="15"/>
        <v>0</v>
      </c>
      <c r="J17" s="778">
        <f t="shared" si="15"/>
        <v>0</v>
      </c>
      <c r="K17" s="778">
        <f t="shared" si="15"/>
        <v>4897010.1946</v>
      </c>
      <c r="L17" s="778">
        <f t="shared" si="15"/>
        <v>5367243.4375999998</v>
      </c>
      <c r="M17" s="778">
        <f t="shared" si="15"/>
        <v>5435492.0791000007</v>
      </c>
      <c r="N17" s="778">
        <f t="shared" ref="N17" si="16">N33+N78+N93+N95+N97+N104+N130+N152+N162+N169+N179+N90</f>
        <v>4995965.6746000005</v>
      </c>
      <c r="O17" s="778">
        <f>O33+O78+O93+O95+O97+O104+O130+O152+O162+O169+O179+O90</f>
        <v>5480263.2006000001</v>
      </c>
      <c r="P17" s="2"/>
      <c r="Q17" s="2"/>
      <c r="R17" s="1506"/>
      <c r="S17" s="758"/>
    </row>
    <row r="18" spans="1:19" ht="31.5">
      <c r="A18" s="2"/>
      <c r="B18" s="774"/>
      <c r="C18" s="776"/>
      <c r="D18" s="766"/>
      <c r="E18" s="777" t="s">
        <v>29</v>
      </c>
      <c r="F18" s="2"/>
      <c r="G18" s="778">
        <f>G25+G34+G36+G39+G41+G43+G44+G46+G48</f>
        <v>11250</v>
      </c>
      <c r="H18" s="778">
        <f t="shared" ref="H18:O18" si="17">H25+H34+H36+H39+H41+H43+H44+H46+H48</f>
        <v>16800</v>
      </c>
      <c r="I18" s="778">
        <f t="shared" si="17"/>
        <v>10900</v>
      </c>
      <c r="J18" s="778">
        <f t="shared" si="17"/>
        <v>0</v>
      </c>
      <c r="K18" s="778">
        <f t="shared" si="17"/>
        <v>0</v>
      </c>
      <c r="L18" s="778">
        <f t="shared" si="17"/>
        <v>0</v>
      </c>
      <c r="M18" s="778">
        <f t="shared" si="17"/>
        <v>0</v>
      </c>
      <c r="N18" s="778">
        <f t="shared" si="17"/>
        <v>0</v>
      </c>
      <c r="O18" s="778">
        <f t="shared" si="17"/>
        <v>0</v>
      </c>
      <c r="P18" s="2"/>
      <c r="Q18" s="2"/>
      <c r="R18" s="1506"/>
      <c r="S18" s="758"/>
    </row>
    <row r="19" spans="1:19" ht="31.5">
      <c r="A19" s="2"/>
      <c r="B19" s="774"/>
      <c r="C19" s="776"/>
      <c r="D19" s="766"/>
      <c r="E19" s="777" t="s">
        <v>1397</v>
      </c>
      <c r="F19" s="2"/>
      <c r="G19" s="778">
        <f>G99</f>
        <v>0</v>
      </c>
      <c r="H19" s="778">
        <f t="shared" ref="H19:O19" si="18">H99</f>
        <v>0</v>
      </c>
      <c r="I19" s="778">
        <f t="shared" si="18"/>
        <v>0</v>
      </c>
      <c r="J19" s="778">
        <f t="shared" si="18"/>
        <v>0</v>
      </c>
      <c r="K19" s="778">
        <f t="shared" si="18"/>
        <v>203698</v>
      </c>
      <c r="L19" s="778">
        <f t="shared" si="18"/>
        <v>203698</v>
      </c>
      <c r="M19" s="778">
        <f t="shared" si="18"/>
        <v>203698</v>
      </c>
      <c r="N19" s="778">
        <f t="shared" si="18"/>
        <v>203698</v>
      </c>
      <c r="O19" s="778">
        <f t="shared" si="18"/>
        <v>203698</v>
      </c>
      <c r="P19" s="2"/>
      <c r="Q19" s="2"/>
      <c r="R19" s="1506"/>
      <c r="S19" s="758"/>
    </row>
    <row r="20" spans="1:19" ht="63">
      <c r="A20" s="2"/>
      <c r="B20" s="774"/>
      <c r="C20" s="776"/>
      <c r="D20" s="766"/>
      <c r="E20" s="777" t="s">
        <v>1338</v>
      </c>
      <c r="F20" s="2"/>
      <c r="G20" s="778">
        <f>G118+G119</f>
        <v>0</v>
      </c>
      <c r="H20" s="778">
        <f t="shared" ref="H20:O20" si="19">H118+H119</f>
        <v>957572</v>
      </c>
      <c r="I20" s="778">
        <f t="shared" si="19"/>
        <v>957572</v>
      </c>
      <c r="J20" s="778">
        <f t="shared" si="19"/>
        <v>0</v>
      </c>
      <c r="K20" s="778">
        <f t="shared" si="19"/>
        <v>0</v>
      </c>
      <c r="L20" s="778">
        <f t="shared" si="19"/>
        <v>0</v>
      </c>
      <c r="M20" s="778">
        <f t="shared" si="19"/>
        <v>0</v>
      </c>
      <c r="N20" s="778">
        <f t="shared" si="19"/>
        <v>0</v>
      </c>
      <c r="O20" s="778">
        <f t="shared" si="19"/>
        <v>0</v>
      </c>
      <c r="P20" s="2"/>
      <c r="Q20" s="2"/>
      <c r="R20" s="1506"/>
      <c r="S20" s="758"/>
    </row>
    <row r="21" spans="1:19" ht="47.25">
      <c r="A21" s="2"/>
      <c r="B21" s="774"/>
      <c r="C21" s="776"/>
      <c r="D21" s="766"/>
      <c r="E21" s="777" t="s">
        <v>30</v>
      </c>
      <c r="F21" s="2"/>
      <c r="G21" s="778">
        <f t="shared" ref="G21:O21" si="20">G47+G108+G158</f>
        <v>0</v>
      </c>
      <c r="H21" s="778">
        <f t="shared" si="20"/>
        <v>145200</v>
      </c>
      <c r="I21" s="778">
        <f t="shared" si="20"/>
        <v>0</v>
      </c>
      <c r="J21" s="778">
        <f t="shared" si="20"/>
        <v>0</v>
      </c>
      <c r="K21" s="778">
        <f t="shared" si="20"/>
        <v>0</v>
      </c>
      <c r="L21" s="778">
        <f t="shared" si="20"/>
        <v>0</v>
      </c>
      <c r="M21" s="778">
        <f t="shared" si="20"/>
        <v>0</v>
      </c>
      <c r="N21" s="778">
        <f t="shared" si="20"/>
        <v>0</v>
      </c>
      <c r="O21" s="778">
        <f t="shared" si="20"/>
        <v>0</v>
      </c>
      <c r="P21" s="2"/>
      <c r="Q21" s="2"/>
      <c r="R21" s="1506"/>
      <c r="S21" s="758"/>
    </row>
    <row r="22" spans="1:19" s="334" customFormat="1" ht="39.75" customHeight="1">
      <c r="A22" s="1642" t="s">
        <v>31</v>
      </c>
      <c r="B22" s="1642"/>
      <c r="C22" s="1617" t="s">
        <v>32</v>
      </c>
      <c r="D22" s="1618"/>
      <c r="E22" s="779"/>
      <c r="F22" s="779"/>
      <c r="G22" s="780">
        <f>G23+G35+G49+G55</f>
        <v>2805637</v>
      </c>
      <c r="H22" s="780">
        <f t="shared" ref="H22:O22" si="21">H23+H35+H49+H55</f>
        <v>2859587</v>
      </c>
      <c r="I22" s="780">
        <f t="shared" si="21"/>
        <v>2805287</v>
      </c>
      <c r="J22" s="780">
        <f t="shared" si="21"/>
        <v>0</v>
      </c>
      <c r="K22" s="780">
        <f t="shared" si="21"/>
        <v>3168</v>
      </c>
      <c r="L22" s="780">
        <f t="shared" si="21"/>
        <v>11294469.510600001</v>
      </c>
      <c r="M22" s="780">
        <f t="shared" si="21"/>
        <v>7944900.5466999998</v>
      </c>
      <c r="N22" s="780">
        <f t="shared" si="21"/>
        <v>6040066.4192000013</v>
      </c>
      <c r="O22" s="780">
        <f t="shared" si="21"/>
        <v>6450932.1012000013</v>
      </c>
      <c r="P22" s="779"/>
      <c r="Q22" s="779"/>
      <c r="R22" s="1507"/>
      <c r="S22" s="779"/>
    </row>
    <row r="23" spans="1:19" s="334" customFormat="1" ht="30.75" customHeight="1">
      <c r="A23" s="1647" t="s">
        <v>33</v>
      </c>
      <c r="B23" s="1648"/>
      <c r="C23" s="1648"/>
      <c r="D23" s="1649"/>
      <c r="E23" s="1525"/>
      <c r="F23" s="1525"/>
      <c r="G23" s="920">
        <f>G24+G25+G26+G28+G29+G34+G27</f>
        <v>27476</v>
      </c>
      <c r="H23" s="920">
        <f t="shared" ref="H23:O23" si="22">H24+H25+H26+H28+H29+H34+H27</f>
        <v>33536</v>
      </c>
      <c r="I23" s="920">
        <f t="shared" si="22"/>
        <v>33536</v>
      </c>
      <c r="J23" s="920">
        <f t="shared" si="22"/>
        <v>0</v>
      </c>
      <c r="K23" s="920">
        <f>K24+K25+K26+K28+K29+K34+K27</f>
        <v>3168</v>
      </c>
      <c r="L23" s="920">
        <f t="shared" si="22"/>
        <v>1011110.509</v>
      </c>
      <c r="M23" s="920">
        <f t="shared" si="22"/>
        <v>1515081.7634999999</v>
      </c>
      <c r="N23" s="920">
        <f t="shared" si="22"/>
        <v>1848756.8359999999</v>
      </c>
      <c r="O23" s="920">
        <f t="shared" si="22"/>
        <v>2019053.0179999999</v>
      </c>
      <c r="P23" s="1525"/>
      <c r="Q23" s="1525"/>
      <c r="R23" s="1526"/>
      <c r="S23" s="1525"/>
    </row>
    <row r="24" spans="1:19" s="334" customFormat="1" ht="252.75" customHeight="1">
      <c r="A24" s="1570" t="s">
        <v>34</v>
      </c>
      <c r="B24" s="1570" t="s">
        <v>816</v>
      </c>
      <c r="C24" s="782" t="s">
        <v>817</v>
      </c>
      <c r="D24" s="782" t="s">
        <v>818</v>
      </c>
      <c r="E24" s="782"/>
      <c r="F24" s="782"/>
      <c r="G24" s="783">
        <v>0</v>
      </c>
      <c r="H24" s="783">
        <v>0</v>
      </c>
      <c r="I24" s="783">
        <v>0</v>
      </c>
      <c r="J24" s="783">
        <v>0</v>
      </c>
      <c r="K24" s="783">
        <v>0</v>
      </c>
      <c r="L24" s="783">
        <v>0</v>
      </c>
      <c r="M24" s="783">
        <v>0</v>
      </c>
      <c r="N24" s="783">
        <v>0</v>
      </c>
      <c r="O24" s="783">
        <v>0</v>
      </c>
      <c r="P24" s="782" t="s">
        <v>35</v>
      </c>
      <c r="Q24" s="782" t="s">
        <v>819</v>
      </c>
      <c r="R24" s="1508" t="s">
        <v>820</v>
      </c>
      <c r="S24" s="782" t="s">
        <v>60</v>
      </c>
    </row>
    <row r="25" spans="1:19" s="334" customFormat="1" ht="177.75" customHeight="1">
      <c r="A25" s="1571"/>
      <c r="B25" s="1571"/>
      <c r="C25" s="782"/>
      <c r="D25" s="782" t="s">
        <v>939</v>
      </c>
      <c r="E25" s="802" t="s">
        <v>36</v>
      </c>
      <c r="F25" s="782"/>
      <c r="G25" s="783">
        <v>0</v>
      </c>
      <c r="H25" s="803">
        <v>1720</v>
      </c>
      <c r="I25" s="803">
        <v>1720</v>
      </c>
      <c r="J25" s="783">
        <v>0</v>
      </c>
      <c r="K25" s="783">
        <v>0</v>
      </c>
      <c r="L25" s="783">
        <v>0</v>
      </c>
      <c r="M25" s="783">
        <v>0</v>
      </c>
      <c r="N25" s="783"/>
      <c r="O25" s="783">
        <v>0</v>
      </c>
      <c r="P25" s="782" t="s">
        <v>37</v>
      </c>
      <c r="Q25" s="782" t="s">
        <v>38</v>
      </c>
      <c r="R25" s="1508" t="s">
        <v>820</v>
      </c>
      <c r="S25" s="782" t="s">
        <v>60</v>
      </c>
    </row>
    <row r="26" spans="1:19" s="334" customFormat="1" ht="89.25" customHeight="1">
      <c r="A26" s="1571"/>
      <c r="B26" s="1571"/>
      <c r="C26" s="782" t="s">
        <v>39</v>
      </c>
      <c r="D26" s="782" t="s">
        <v>994</v>
      </c>
      <c r="E26" s="782"/>
      <c r="F26" s="782"/>
      <c r="G26" s="804">
        <v>0</v>
      </c>
      <c r="H26" s="803">
        <v>0</v>
      </c>
      <c r="I26" s="803">
        <v>0</v>
      </c>
      <c r="J26" s="806">
        <v>0</v>
      </c>
      <c r="K26" s="783">
        <v>0</v>
      </c>
      <c r="L26" s="783">
        <v>0</v>
      </c>
      <c r="M26" s="783">
        <v>0</v>
      </c>
      <c r="N26" s="783"/>
      <c r="O26" s="783">
        <v>0</v>
      </c>
      <c r="P26" s="782" t="s">
        <v>40</v>
      </c>
      <c r="Q26" s="782" t="s">
        <v>995</v>
      </c>
      <c r="R26" s="1508" t="s">
        <v>820</v>
      </c>
      <c r="S26" s="782" t="s">
        <v>996</v>
      </c>
    </row>
    <row r="27" spans="1:19" s="334" customFormat="1" ht="64.5" customHeight="1">
      <c r="A27" s="1572"/>
      <c r="B27" s="1572"/>
      <c r="C27" s="782" t="s">
        <v>1365</v>
      </c>
      <c r="D27" s="811"/>
      <c r="E27" s="782" t="s">
        <v>1391</v>
      </c>
      <c r="F27" s="782"/>
      <c r="G27" s="804">
        <v>0</v>
      </c>
      <c r="H27" s="783">
        <v>0</v>
      </c>
      <c r="I27" s="783">
        <v>0</v>
      </c>
      <c r="J27" s="806">
        <v>0</v>
      </c>
      <c r="K27" s="783">
        <f>'1.1.1.'!B5</f>
        <v>3168</v>
      </c>
      <c r="L27" s="783">
        <f>'1.1.1.'!C5</f>
        <v>3168</v>
      </c>
      <c r="M27" s="783">
        <f>'1.1.1.'!D5</f>
        <v>3168</v>
      </c>
      <c r="N27" s="783">
        <f>'1.1.1.'!E5</f>
        <v>3168</v>
      </c>
      <c r="O27" s="783">
        <f>'1.1.1.'!E5</f>
        <v>3168</v>
      </c>
      <c r="P27" s="782" t="s">
        <v>45</v>
      </c>
      <c r="Q27" s="782" t="s">
        <v>1146</v>
      </c>
      <c r="R27" s="1508" t="s">
        <v>21</v>
      </c>
      <c r="S27" s="782" t="s">
        <v>12</v>
      </c>
    </row>
    <row r="28" spans="1:19" s="334" customFormat="1" ht="231.75" customHeight="1">
      <c r="A28" s="802" t="s">
        <v>41</v>
      </c>
      <c r="B28" s="782" t="s">
        <v>42</v>
      </c>
      <c r="C28" s="782" t="s">
        <v>43</v>
      </c>
      <c r="D28" s="782" t="s">
        <v>44</v>
      </c>
      <c r="E28" s="782"/>
      <c r="F28" s="782"/>
      <c r="G28" s="783">
        <v>0</v>
      </c>
      <c r="H28" s="807">
        <v>0</v>
      </c>
      <c r="I28" s="807">
        <v>0</v>
      </c>
      <c r="J28" s="783">
        <v>0</v>
      </c>
      <c r="K28" s="783">
        <v>0</v>
      </c>
      <c r="L28" s="783">
        <v>0</v>
      </c>
      <c r="M28" s="783">
        <v>0</v>
      </c>
      <c r="N28" s="783"/>
      <c r="O28" s="783">
        <v>0</v>
      </c>
      <c r="P28" s="782" t="s">
        <v>37</v>
      </c>
      <c r="Q28" s="782" t="s">
        <v>38</v>
      </c>
      <c r="R28" s="1508" t="s">
        <v>820</v>
      </c>
      <c r="S28" s="782" t="s">
        <v>199</v>
      </c>
    </row>
    <row r="29" spans="1:19" s="334" customFormat="1" ht="408.75" customHeight="1">
      <c r="A29" s="1660" t="s">
        <v>46</v>
      </c>
      <c r="B29" s="1570" t="s">
        <v>47</v>
      </c>
      <c r="C29" s="1570" t="s">
        <v>821</v>
      </c>
      <c r="D29" s="782" t="s">
        <v>1148</v>
      </c>
      <c r="E29" s="782"/>
      <c r="F29" s="782"/>
      <c r="G29" s="783">
        <f>G30+G31+G32+G33</f>
        <v>27476</v>
      </c>
      <c r="H29" s="783">
        <f t="shared" ref="H29:O29" si="23">H30+H31+H32+H33</f>
        <v>27476</v>
      </c>
      <c r="I29" s="783">
        <f t="shared" si="23"/>
        <v>27476</v>
      </c>
      <c r="J29" s="783">
        <f t="shared" si="23"/>
        <v>0</v>
      </c>
      <c r="K29" s="783">
        <f t="shared" si="23"/>
        <v>0</v>
      </c>
      <c r="L29" s="783">
        <f t="shared" si="23"/>
        <v>1007942.509</v>
      </c>
      <c r="M29" s="783">
        <f t="shared" si="23"/>
        <v>1511913.7634999999</v>
      </c>
      <c r="N29" s="783">
        <f t="shared" si="23"/>
        <v>1845588.8359999999</v>
      </c>
      <c r="O29" s="783">
        <f t="shared" si="23"/>
        <v>2015885.0179999999</v>
      </c>
      <c r="P29" s="782" t="s">
        <v>48</v>
      </c>
      <c r="Q29" s="782" t="s">
        <v>1147</v>
      </c>
      <c r="R29" s="1508" t="s">
        <v>21</v>
      </c>
      <c r="S29" s="782" t="s">
        <v>13</v>
      </c>
    </row>
    <row r="30" spans="1:19" s="334" customFormat="1" ht="47.25" customHeight="1">
      <c r="A30" s="1653"/>
      <c r="B30" s="1571"/>
      <c r="C30" s="1571"/>
      <c r="D30" s="1570" t="s">
        <v>986</v>
      </c>
      <c r="E30" s="782" t="s">
        <v>51</v>
      </c>
      <c r="F30" s="782"/>
      <c r="G30" s="783">
        <v>3532</v>
      </c>
      <c r="H30" s="783">
        <v>3532</v>
      </c>
      <c r="I30" s="783">
        <v>3532</v>
      </c>
      <c r="J30" s="783">
        <v>0</v>
      </c>
      <c r="K30" s="783">
        <v>0</v>
      </c>
      <c r="L30" s="783">
        <f>'1.1.3.'!C5</f>
        <v>85148.091</v>
      </c>
      <c r="M30" s="783">
        <f>'1.1.3.'!D5</f>
        <v>127722.13649999999</v>
      </c>
      <c r="N30" s="783"/>
      <c r="O30" s="783">
        <f>'1.1.3.'!E5</f>
        <v>170296.182</v>
      </c>
      <c r="P30" s="782" t="s">
        <v>48</v>
      </c>
      <c r="Q30" s="782" t="s">
        <v>49</v>
      </c>
      <c r="R30" s="1508" t="s">
        <v>21</v>
      </c>
      <c r="S30" s="782"/>
    </row>
    <row r="31" spans="1:19" s="334" customFormat="1" ht="47.25">
      <c r="A31" s="1653"/>
      <c r="B31" s="1571"/>
      <c r="C31" s="1571"/>
      <c r="D31" s="1571"/>
      <c r="E31" s="782" t="s">
        <v>52</v>
      </c>
      <c r="F31" s="782"/>
      <c r="G31" s="783">
        <v>16853</v>
      </c>
      <c r="H31" s="783">
        <v>16853</v>
      </c>
      <c r="I31" s="783">
        <v>16853</v>
      </c>
      <c r="J31" s="783">
        <v>0</v>
      </c>
      <c r="K31" s="783">
        <v>0</v>
      </c>
      <c r="L31" s="783">
        <f>'1.1.3.'!C6</f>
        <v>833252.17499999993</v>
      </c>
      <c r="M31" s="783">
        <f>'1.1.3.'!D6</f>
        <v>1249878.2625</v>
      </c>
      <c r="N31" s="783">
        <f>'1.1.3.'!E6</f>
        <v>1666504.3499999999</v>
      </c>
      <c r="O31" s="783">
        <f>'1.1.3.'!E6</f>
        <v>1666504.3499999999</v>
      </c>
      <c r="P31" s="782" t="s">
        <v>48</v>
      </c>
      <c r="Q31" s="782" t="s">
        <v>49</v>
      </c>
      <c r="R31" s="1508" t="s">
        <v>21</v>
      </c>
      <c r="S31" s="782"/>
    </row>
    <row r="32" spans="1:19" s="334" customFormat="1" ht="63.75" customHeight="1">
      <c r="A32" s="1653"/>
      <c r="B32" s="1571"/>
      <c r="C32" s="1571"/>
      <c r="D32" s="1571"/>
      <c r="E32" s="782" t="s">
        <v>53</v>
      </c>
      <c r="F32" s="782"/>
      <c r="G32" s="783">
        <v>7091</v>
      </c>
      <c r="H32" s="783">
        <v>7091</v>
      </c>
      <c r="I32" s="783">
        <v>7091</v>
      </c>
      <c r="J32" s="783">
        <v>0</v>
      </c>
      <c r="K32" s="783">
        <v>0</v>
      </c>
      <c r="L32" s="783">
        <v>0</v>
      </c>
      <c r="M32" s="783">
        <v>0</v>
      </c>
      <c r="N32" s="783">
        <f>'1.1.3.'!E7</f>
        <v>179084.486</v>
      </c>
      <c r="O32" s="783">
        <v>0</v>
      </c>
      <c r="P32" s="782" t="s">
        <v>48</v>
      </c>
      <c r="Q32" s="782" t="s">
        <v>49</v>
      </c>
      <c r="R32" s="1508" t="s">
        <v>21</v>
      </c>
      <c r="S32" s="782"/>
    </row>
    <row r="33" spans="1:19" s="334" customFormat="1" ht="63.75" customHeight="1">
      <c r="A33" s="1661"/>
      <c r="B33" s="1572"/>
      <c r="C33" s="1572"/>
      <c r="D33" s="1572"/>
      <c r="E33" s="782" t="s">
        <v>1396</v>
      </c>
      <c r="F33" s="782"/>
      <c r="G33" s="783">
        <v>0</v>
      </c>
      <c r="H33" s="783">
        <v>0</v>
      </c>
      <c r="I33" s="783">
        <v>0</v>
      </c>
      <c r="J33" s="783">
        <v>0</v>
      </c>
      <c r="K33" s="783">
        <v>0</v>
      </c>
      <c r="L33" s="783">
        <f>'1.1.3.'!C7</f>
        <v>89542.243000000002</v>
      </c>
      <c r="M33" s="783">
        <f>'1.1.3.'!D7</f>
        <v>134313.3645</v>
      </c>
      <c r="N33" s="783"/>
      <c r="O33" s="783">
        <f>'1.1.3.'!E7</f>
        <v>179084.486</v>
      </c>
      <c r="P33" s="782"/>
      <c r="Q33" s="782"/>
      <c r="R33" s="1508"/>
      <c r="S33" s="782"/>
    </row>
    <row r="34" spans="1:19" s="334" customFormat="1" ht="155.25" customHeight="1">
      <c r="A34" s="793" t="s">
        <v>55</v>
      </c>
      <c r="B34" s="782" t="s">
        <v>1149</v>
      </c>
      <c r="C34" s="782" t="s">
        <v>56</v>
      </c>
      <c r="D34" s="811" t="s">
        <v>1398</v>
      </c>
      <c r="E34" s="802" t="s">
        <v>36</v>
      </c>
      <c r="F34" s="1463"/>
      <c r="G34" s="815">
        <v>0</v>
      </c>
      <c r="H34" s="815">
        <v>4340</v>
      </c>
      <c r="I34" s="815">
        <v>4340</v>
      </c>
      <c r="J34" s="1464">
        <v>0</v>
      </c>
      <c r="K34" s="807">
        <v>0</v>
      </c>
      <c r="L34" s="807">
        <v>0</v>
      </c>
      <c r="M34" s="807">
        <v>0</v>
      </c>
      <c r="N34" s="819"/>
      <c r="O34" s="815">
        <v>0</v>
      </c>
      <c r="P34" s="914" t="s">
        <v>59</v>
      </c>
      <c r="Q34" s="1465" t="s">
        <v>57</v>
      </c>
      <c r="R34" s="1504" t="s">
        <v>820</v>
      </c>
      <c r="S34" s="813" t="s">
        <v>60</v>
      </c>
    </row>
    <row r="35" spans="1:19" s="334" customFormat="1" ht="34.5" customHeight="1">
      <c r="A35" s="1650" t="s">
        <v>61</v>
      </c>
      <c r="B35" s="1651"/>
      <c r="C35" s="1651"/>
      <c r="D35" s="1652"/>
      <c r="E35" s="782"/>
      <c r="F35" s="784"/>
      <c r="G35" s="807">
        <f>G36+G37+G38+G39+G40+G41+G42+G43+G44+G45</f>
        <v>11250</v>
      </c>
      <c r="H35" s="807">
        <f>H36+H37+H38+H39+H40+H41+H42+H43+H44+H45</f>
        <v>59140</v>
      </c>
      <c r="I35" s="807">
        <f t="shared" ref="I35:J35" si="24">I36+I37+I38+I39+I40+I41+I42+I43+I44+I45</f>
        <v>4840</v>
      </c>
      <c r="J35" s="807">
        <f t="shared" si="24"/>
        <v>0</v>
      </c>
      <c r="K35" s="807">
        <f>K36+K37+K38+K39+K41+K42+K43+K44+K45</f>
        <v>0</v>
      </c>
      <c r="L35" s="807">
        <f>L36+L39+L41+L42+L43+L44+L45+L38</f>
        <v>17085.081600000001</v>
      </c>
      <c r="M35" s="807">
        <f t="shared" ref="M35:O35" si="25">M36+M39+M41+M42+M43+M44+M45+M38</f>
        <v>34170.163200000003</v>
      </c>
      <c r="N35" s="807">
        <f t="shared" si="25"/>
        <v>34170.163200000003</v>
      </c>
      <c r="O35" s="807">
        <f t="shared" si="25"/>
        <v>34170.163200000003</v>
      </c>
      <c r="P35" s="787"/>
      <c r="Q35" s="810"/>
      <c r="R35" s="814"/>
      <c r="S35" s="782"/>
    </row>
    <row r="36" spans="1:19" s="334" customFormat="1" ht="139.5" customHeight="1">
      <c r="A36" s="782" t="s">
        <v>62</v>
      </c>
      <c r="B36" s="782" t="s">
        <v>63</v>
      </c>
      <c r="C36" s="782" t="s">
        <v>64</v>
      </c>
      <c r="D36" s="782" t="s">
        <v>822</v>
      </c>
      <c r="E36" s="802" t="s">
        <v>36</v>
      </c>
      <c r="F36" s="782"/>
      <c r="G36" s="783">
        <v>0</v>
      </c>
      <c r="H36" s="805">
        <v>2175</v>
      </c>
      <c r="I36" s="783">
        <v>0</v>
      </c>
      <c r="J36" s="783">
        <v>0</v>
      </c>
      <c r="K36" s="783">
        <v>0</v>
      </c>
      <c r="L36" s="783">
        <v>0</v>
      </c>
      <c r="M36" s="783">
        <v>0</v>
      </c>
      <c r="N36" s="783"/>
      <c r="O36" s="807">
        <v>0</v>
      </c>
      <c r="P36" s="784" t="s">
        <v>59</v>
      </c>
      <c r="Q36" s="812" t="s">
        <v>65</v>
      </c>
      <c r="R36" s="1508" t="s">
        <v>820</v>
      </c>
      <c r="S36" s="782" t="s">
        <v>66</v>
      </c>
    </row>
    <row r="37" spans="1:19" s="334" customFormat="1" ht="74.25" customHeight="1">
      <c r="A37" s="782" t="s">
        <v>823</v>
      </c>
      <c r="B37" s="814"/>
      <c r="C37" s="782" t="s">
        <v>67</v>
      </c>
      <c r="D37" s="782" t="s">
        <v>68</v>
      </c>
      <c r="E37" s="808" t="s">
        <v>52</v>
      </c>
      <c r="F37" s="787"/>
      <c r="G37" s="783">
        <v>0</v>
      </c>
      <c r="H37" s="783">
        <v>0</v>
      </c>
      <c r="I37" s="783">
        <v>0</v>
      </c>
      <c r="J37" s="783">
        <v>0</v>
      </c>
      <c r="K37" s="783">
        <v>0</v>
      </c>
      <c r="L37" s="783" t="s">
        <v>827</v>
      </c>
      <c r="M37" s="783" t="s">
        <v>827</v>
      </c>
      <c r="N37" s="783">
        <v>27648</v>
      </c>
      <c r="O37" s="783" t="s">
        <v>827</v>
      </c>
      <c r="P37" s="782" t="s">
        <v>70</v>
      </c>
      <c r="Q37" s="782" t="s">
        <v>69</v>
      </c>
      <c r="R37" s="1508" t="s">
        <v>21</v>
      </c>
      <c r="S37" s="782" t="s">
        <v>71</v>
      </c>
    </row>
    <row r="38" spans="1:19" s="334" customFormat="1" ht="96" customHeight="1">
      <c r="A38" s="782" t="s">
        <v>824</v>
      </c>
      <c r="B38" s="814"/>
      <c r="C38" s="810" t="s">
        <v>940</v>
      </c>
      <c r="D38" s="810" t="s">
        <v>72</v>
      </c>
      <c r="E38" s="808" t="s">
        <v>52</v>
      </c>
      <c r="F38" s="787"/>
      <c r="G38" s="783">
        <v>0</v>
      </c>
      <c r="H38" s="783">
        <v>0</v>
      </c>
      <c r="I38" s="783">
        <v>0</v>
      </c>
      <c r="J38" s="783">
        <v>0</v>
      </c>
      <c r="K38" s="783">
        <v>0</v>
      </c>
      <c r="L38" s="783">
        <f>'1.2.1.2.'!B6</f>
        <v>17085.081600000001</v>
      </c>
      <c r="M38" s="783">
        <f>'1.2.1.2.'!C6</f>
        <v>34170.163200000003</v>
      </c>
      <c r="N38" s="783">
        <f>'1.2.1.2.'!D6</f>
        <v>34170.163200000003</v>
      </c>
      <c r="O38" s="783">
        <f>'1.2.1.2.'!D6</f>
        <v>34170.163200000003</v>
      </c>
      <c r="P38" s="782" t="s">
        <v>48</v>
      </c>
      <c r="Q38" s="782" t="s">
        <v>69</v>
      </c>
      <c r="R38" s="1508" t="s">
        <v>21</v>
      </c>
      <c r="S38" s="782" t="s">
        <v>13</v>
      </c>
    </row>
    <row r="39" spans="1:19" s="334" customFormat="1" ht="216.75" customHeight="1">
      <c r="A39" s="782" t="s">
        <v>825</v>
      </c>
      <c r="B39" s="813"/>
      <c r="C39" s="810"/>
      <c r="D39" s="811" t="s">
        <v>1150</v>
      </c>
      <c r="E39" s="802" t="s">
        <v>36</v>
      </c>
      <c r="F39" s="782"/>
      <c r="G39" s="783">
        <v>0</v>
      </c>
      <c r="H39" s="805">
        <v>750</v>
      </c>
      <c r="I39" s="783">
        <v>0</v>
      </c>
      <c r="J39" s="783">
        <v>0</v>
      </c>
      <c r="K39" s="783">
        <v>0</v>
      </c>
      <c r="L39" s="783">
        <v>0</v>
      </c>
      <c r="M39" s="783">
        <v>0</v>
      </c>
      <c r="N39" s="783"/>
      <c r="O39" s="783">
        <v>0</v>
      </c>
      <c r="P39" s="782" t="s">
        <v>59</v>
      </c>
      <c r="Q39" s="782" t="s">
        <v>69</v>
      </c>
      <c r="R39" s="1508" t="s">
        <v>820</v>
      </c>
      <c r="S39" s="782" t="s">
        <v>73</v>
      </c>
    </row>
    <row r="40" spans="1:19" s="334" customFormat="1" ht="152.25" customHeight="1">
      <c r="A40" s="782" t="s">
        <v>826</v>
      </c>
      <c r="B40" s="813"/>
      <c r="C40" s="810"/>
      <c r="D40" s="811" t="s">
        <v>74</v>
      </c>
      <c r="E40" s="808" t="s">
        <v>52</v>
      </c>
      <c r="F40" s="782"/>
      <c r="G40" s="783">
        <v>0</v>
      </c>
      <c r="H40" s="783">
        <v>0</v>
      </c>
      <c r="I40" s="783">
        <v>0</v>
      </c>
      <c r="J40" s="783">
        <v>0</v>
      </c>
      <c r="K40" s="783">
        <v>0</v>
      </c>
      <c r="L40" s="783" t="s">
        <v>827</v>
      </c>
      <c r="M40" s="783" t="s">
        <v>827</v>
      </c>
      <c r="N40" s="783"/>
      <c r="O40" s="783" t="s">
        <v>827</v>
      </c>
      <c r="P40" s="782" t="s">
        <v>45</v>
      </c>
      <c r="Q40" s="782" t="s">
        <v>69</v>
      </c>
      <c r="R40" s="1508" t="s">
        <v>21</v>
      </c>
      <c r="S40" s="782" t="s">
        <v>1005</v>
      </c>
    </row>
    <row r="41" spans="1:19" s="334" customFormat="1" ht="102" customHeight="1">
      <c r="A41" s="1570" t="s">
        <v>75</v>
      </c>
      <c r="B41" s="782" t="s">
        <v>76</v>
      </c>
      <c r="C41" s="810" t="s">
        <v>77</v>
      </c>
      <c r="D41" s="781"/>
      <c r="E41" s="802" t="s">
        <v>36</v>
      </c>
      <c r="F41" s="782"/>
      <c r="G41" s="794">
        <f>G43+G42</f>
        <v>0</v>
      </c>
      <c r="H41" s="794">
        <f>H43+H42</f>
        <v>1455</v>
      </c>
      <c r="I41" s="794">
        <f t="shared" ref="I41:O41" si="26">I43+I42</f>
        <v>1455</v>
      </c>
      <c r="J41" s="794">
        <f t="shared" si="26"/>
        <v>0</v>
      </c>
      <c r="K41" s="794">
        <f t="shared" si="26"/>
        <v>0</v>
      </c>
      <c r="L41" s="794">
        <f t="shared" si="26"/>
        <v>0</v>
      </c>
      <c r="M41" s="794">
        <f t="shared" si="26"/>
        <v>0</v>
      </c>
      <c r="N41" s="794">
        <f t="shared" si="26"/>
        <v>0</v>
      </c>
      <c r="O41" s="794">
        <f t="shared" si="26"/>
        <v>0</v>
      </c>
      <c r="P41" s="782"/>
      <c r="Q41" s="782"/>
      <c r="R41" s="1508"/>
      <c r="S41" s="782"/>
    </row>
    <row r="42" spans="1:19" s="334" customFormat="1" ht="135" customHeight="1">
      <c r="A42" s="1571"/>
      <c r="B42" s="782"/>
      <c r="C42" s="810"/>
      <c r="D42" s="810" t="s">
        <v>78</v>
      </c>
      <c r="E42" s="782"/>
      <c r="F42" s="785"/>
      <c r="G42" s="805">
        <v>0</v>
      </c>
      <c r="H42" s="805">
        <v>0</v>
      </c>
      <c r="I42" s="805">
        <v>0</v>
      </c>
      <c r="J42" s="806">
        <v>0</v>
      </c>
      <c r="K42" s="783">
        <v>0</v>
      </c>
      <c r="L42" s="783">
        <v>0</v>
      </c>
      <c r="M42" s="783">
        <v>0</v>
      </c>
      <c r="N42" s="783"/>
      <c r="O42" s="783">
        <v>0</v>
      </c>
      <c r="P42" s="782" t="s">
        <v>37</v>
      </c>
      <c r="Q42" s="782" t="s">
        <v>828</v>
      </c>
      <c r="R42" s="1508" t="s">
        <v>820</v>
      </c>
      <c r="S42" s="782" t="s">
        <v>58</v>
      </c>
    </row>
    <row r="43" spans="1:19" s="334" customFormat="1" ht="79.5" thickBot="1">
      <c r="A43" s="1572"/>
      <c r="B43" s="782"/>
      <c r="C43" s="810"/>
      <c r="D43" s="810" t="s">
        <v>80</v>
      </c>
      <c r="E43" s="802" t="s">
        <v>36</v>
      </c>
      <c r="F43" s="782"/>
      <c r="G43" s="815">
        <v>0</v>
      </c>
      <c r="H43" s="815">
        <v>1455</v>
      </c>
      <c r="I43" s="815">
        <v>1455</v>
      </c>
      <c r="J43" s="783">
        <v>0</v>
      </c>
      <c r="K43" s="783">
        <v>0</v>
      </c>
      <c r="L43" s="783">
        <v>0</v>
      </c>
      <c r="M43" s="783">
        <v>0</v>
      </c>
      <c r="N43" s="783"/>
      <c r="O43" s="783">
        <v>0</v>
      </c>
      <c r="P43" s="782" t="s">
        <v>59</v>
      </c>
      <c r="Q43" s="782" t="s">
        <v>69</v>
      </c>
      <c r="R43" s="1508" t="s">
        <v>820</v>
      </c>
      <c r="S43" s="782" t="s">
        <v>81</v>
      </c>
    </row>
    <row r="44" spans="1:19" s="334" customFormat="1" ht="78.75">
      <c r="A44" s="782" t="s">
        <v>82</v>
      </c>
      <c r="B44" s="782" t="s">
        <v>829</v>
      </c>
      <c r="C44" s="810" t="s">
        <v>83</v>
      </c>
      <c r="D44" s="812" t="s">
        <v>830</v>
      </c>
      <c r="E44" s="808" t="s">
        <v>36</v>
      </c>
      <c r="F44" s="793"/>
      <c r="G44" s="815">
        <v>0</v>
      </c>
      <c r="H44" s="815">
        <v>1350</v>
      </c>
      <c r="I44" s="815">
        <v>1930</v>
      </c>
      <c r="J44" s="783">
        <v>0</v>
      </c>
      <c r="K44" s="783">
        <v>0</v>
      </c>
      <c r="L44" s="783">
        <v>0</v>
      </c>
      <c r="M44" s="783">
        <v>0</v>
      </c>
      <c r="N44" s="783"/>
      <c r="O44" s="783">
        <v>0</v>
      </c>
      <c r="P44" s="816" t="s">
        <v>59</v>
      </c>
      <c r="Q44" s="816" t="s">
        <v>84</v>
      </c>
      <c r="R44" s="1508" t="s">
        <v>820</v>
      </c>
      <c r="S44" s="782" t="s">
        <v>60</v>
      </c>
    </row>
    <row r="45" spans="1:19" s="334" customFormat="1" ht="15.75">
      <c r="A45" s="1655" t="s">
        <v>85</v>
      </c>
      <c r="B45" s="1570" t="s">
        <v>86</v>
      </c>
      <c r="C45" s="1657" t="s">
        <v>87</v>
      </c>
      <c r="D45" s="817"/>
      <c r="E45" s="817"/>
      <c r="F45" s="817"/>
      <c r="G45" s="815">
        <f>G46+G47+G48</f>
        <v>11250</v>
      </c>
      <c r="H45" s="815">
        <f>H46+H47+H48</f>
        <v>51955</v>
      </c>
      <c r="I45" s="815">
        <f t="shared" ref="I45:O45" si="27">I46+I47+I48</f>
        <v>0</v>
      </c>
      <c r="J45" s="783">
        <f t="shared" si="27"/>
        <v>0</v>
      </c>
      <c r="K45" s="783">
        <f>K46+K47+K48</f>
        <v>0</v>
      </c>
      <c r="L45" s="783">
        <f>L46+L47+L48</f>
        <v>0</v>
      </c>
      <c r="M45" s="783">
        <f t="shared" si="27"/>
        <v>0</v>
      </c>
      <c r="N45" s="783">
        <f t="shared" si="27"/>
        <v>0</v>
      </c>
      <c r="O45" s="783">
        <f t="shared" si="27"/>
        <v>0</v>
      </c>
      <c r="P45" s="817"/>
      <c r="Q45" s="817"/>
      <c r="R45" s="1509"/>
      <c r="S45" s="782"/>
    </row>
    <row r="46" spans="1:19" s="334" customFormat="1" ht="93.75" customHeight="1">
      <c r="A46" s="1656"/>
      <c r="B46" s="1571"/>
      <c r="C46" s="1658"/>
      <c r="D46" s="818" t="s">
        <v>1399</v>
      </c>
      <c r="E46" s="809" t="s">
        <v>36</v>
      </c>
      <c r="F46" s="784"/>
      <c r="G46" s="815">
        <v>0</v>
      </c>
      <c r="H46" s="815">
        <v>3555</v>
      </c>
      <c r="I46" s="815">
        <v>0</v>
      </c>
      <c r="J46" s="807">
        <v>0</v>
      </c>
      <c r="K46" s="807">
        <v>0</v>
      </c>
      <c r="L46" s="807">
        <v>0</v>
      </c>
      <c r="M46" s="807">
        <v>0</v>
      </c>
      <c r="N46" s="807"/>
      <c r="O46" s="819">
        <v>0</v>
      </c>
      <c r="P46" s="820" t="s">
        <v>59</v>
      </c>
      <c r="Q46" s="820" t="s">
        <v>88</v>
      </c>
      <c r="R46" s="1508" t="s">
        <v>820</v>
      </c>
      <c r="S46" s="782" t="s">
        <v>50</v>
      </c>
    </row>
    <row r="47" spans="1:19" s="334" customFormat="1" ht="137.25" customHeight="1">
      <c r="A47" s="1656"/>
      <c r="B47" s="1571"/>
      <c r="C47" s="1658"/>
      <c r="D47" s="810" t="s">
        <v>1151</v>
      </c>
      <c r="E47" s="808" t="s">
        <v>861</v>
      </c>
      <c r="F47" s="782"/>
      <c r="G47" s="805">
        <v>0</v>
      </c>
      <c r="H47" s="805">
        <v>48400</v>
      </c>
      <c r="I47" s="805">
        <v>0</v>
      </c>
      <c r="J47" s="783">
        <v>0</v>
      </c>
      <c r="K47" s="783">
        <v>0</v>
      </c>
      <c r="L47" s="783">
        <v>0</v>
      </c>
      <c r="M47" s="783">
        <v>0</v>
      </c>
      <c r="N47" s="783"/>
      <c r="O47" s="804">
        <v>0</v>
      </c>
      <c r="P47" s="786" t="s">
        <v>37</v>
      </c>
      <c r="Q47" s="786" t="s">
        <v>831</v>
      </c>
      <c r="R47" s="1508" t="s">
        <v>1400</v>
      </c>
      <c r="S47" s="782" t="s">
        <v>73</v>
      </c>
    </row>
    <row r="48" spans="1:19" s="334" customFormat="1" ht="140.25" customHeight="1">
      <c r="A48" s="1656"/>
      <c r="B48" s="1572"/>
      <c r="C48" s="1659"/>
      <c r="D48" s="812" t="s">
        <v>89</v>
      </c>
      <c r="E48" s="808" t="s">
        <v>36</v>
      </c>
      <c r="F48" s="793"/>
      <c r="G48" s="803">
        <v>11250</v>
      </c>
      <c r="H48" s="803">
        <v>0</v>
      </c>
      <c r="I48" s="803">
        <v>0</v>
      </c>
      <c r="J48" s="794">
        <v>0</v>
      </c>
      <c r="K48" s="794">
        <v>0</v>
      </c>
      <c r="L48" s="794">
        <v>0</v>
      </c>
      <c r="M48" s="794">
        <v>0</v>
      </c>
      <c r="N48" s="794"/>
      <c r="O48" s="794"/>
      <c r="P48" s="795" t="s">
        <v>59</v>
      </c>
      <c r="Q48" s="912" t="s">
        <v>90</v>
      </c>
      <c r="R48" s="1510" t="s">
        <v>820</v>
      </c>
      <c r="S48" s="782" t="s">
        <v>91</v>
      </c>
    </row>
    <row r="49" spans="1:19" s="334" customFormat="1" ht="15.75">
      <c r="A49" s="1612" t="s">
        <v>92</v>
      </c>
      <c r="B49" s="1612"/>
      <c r="C49" s="1612"/>
      <c r="D49" s="1612"/>
      <c r="E49" s="916"/>
      <c r="F49" s="917"/>
      <c r="G49" s="918">
        <f>G50+G51+G52+G53+G54</f>
        <v>0</v>
      </c>
      <c r="H49" s="918">
        <f t="shared" ref="H49:O49" si="28">H50+H51+H52+H53+H54</f>
        <v>0</v>
      </c>
      <c r="I49" s="918">
        <f t="shared" si="28"/>
        <v>0</v>
      </c>
      <c r="J49" s="918">
        <f t="shared" si="28"/>
        <v>0</v>
      </c>
      <c r="K49" s="918">
        <f t="shared" si="28"/>
        <v>0</v>
      </c>
      <c r="L49" s="918">
        <f t="shared" si="28"/>
        <v>0</v>
      </c>
      <c r="M49" s="918">
        <f t="shared" si="28"/>
        <v>0</v>
      </c>
      <c r="N49" s="918">
        <f t="shared" si="28"/>
        <v>0</v>
      </c>
      <c r="O49" s="918">
        <f t="shared" si="28"/>
        <v>0</v>
      </c>
      <c r="P49" s="917"/>
      <c r="Q49" s="917"/>
      <c r="R49" s="1511"/>
      <c r="S49" s="917"/>
    </row>
    <row r="50" spans="1:19" s="334" customFormat="1" ht="106.5" customHeight="1">
      <c r="A50" s="1570" t="s">
        <v>93</v>
      </c>
      <c r="B50" s="1570" t="s">
        <v>832</v>
      </c>
      <c r="C50" s="1570" t="s">
        <v>833</v>
      </c>
      <c r="D50" s="782" t="s">
        <v>834</v>
      </c>
      <c r="E50" s="802"/>
      <c r="F50" s="782"/>
      <c r="G50" s="783">
        <v>0</v>
      </c>
      <c r="H50" s="783">
        <v>0</v>
      </c>
      <c r="I50" s="783">
        <v>0</v>
      </c>
      <c r="J50" s="783">
        <v>0</v>
      </c>
      <c r="K50" s="783">
        <v>0</v>
      </c>
      <c r="L50" s="783">
        <v>0</v>
      </c>
      <c r="M50" s="783">
        <v>0</v>
      </c>
      <c r="N50" s="783"/>
      <c r="O50" s="783">
        <v>0</v>
      </c>
      <c r="P50" s="782" t="s">
        <v>45</v>
      </c>
      <c r="Q50" s="782" t="s">
        <v>1153</v>
      </c>
      <c r="R50" s="1508" t="s">
        <v>820</v>
      </c>
      <c r="S50" s="782" t="s">
        <v>60</v>
      </c>
    </row>
    <row r="51" spans="1:19" s="334" customFormat="1" ht="36" customHeight="1">
      <c r="A51" s="1572"/>
      <c r="B51" s="1572"/>
      <c r="C51" s="1572"/>
      <c r="D51" s="810" t="s">
        <v>836</v>
      </c>
      <c r="E51" s="802"/>
      <c r="F51" s="782"/>
      <c r="G51" s="783">
        <v>0</v>
      </c>
      <c r="H51" s="783">
        <v>0</v>
      </c>
      <c r="I51" s="783">
        <v>0</v>
      </c>
      <c r="J51" s="783">
        <v>0</v>
      </c>
      <c r="K51" s="783">
        <v>0</v>
      </c>
      <c r="L51" s="783">
        <v>0</v>
      </c>
      <c r="M51" s="783">
        <v>0</v>
      </c>
      <c r="N51" s="783"/>
      <c r="O51" s="783">
        <v>0</v>
      </c>
      <c r="P51" s="782" t="s">
        <v>45</v>
      </c>
      <c r="Q51" s="782" t="s">
        <v>263</v>
      </c>
      <c r="R51" s="1508" t="s">
        <v>820</v>
      </c>
      <c r="S51" s="782" t="s">
        <v>50</v>
      </c>
    </row>
    <row r="52" spans="1:19" s="334" customFormat="1" ht="127.5" customHeight="1">
      <c r="A52" s="1570" t="s">
        <v>94</v>
      </c>
      <c r="B52" s="1570" t="s">
        <v>95</v>
      </c>
      <c r="C52" s="1570" t="s">
        <v>96</v>
      </c>
      <c r="D52" s="782" t="s">
        <v>1401</v>
      </c>
      <c r="E52" s="782"/>
      <c r="F52" s="782"/>
      <c r="G52" s="783">
        <v>0</v>
      </c>
      <c r="H52" s="783">
        <v>0</v>
      </c>
      <c r="I52" s="783">
        <v>0</v>
      </c>
      <c r="J52" s="783">
        <v>0</v>
      </c>
      <c r="K52" s="783">
        <v>0</v>
      </c>
      <c r="L52" s="783">
        <v>0</v>
      </c>
      <c r="M52" s="783">
        <v>0</v>
      </c>
      <c r="N52" s="783"/>
      <c r="O52" s="783">
        <v>0</v>
      </c>
      <c r="P52" s="782" t="s">
        <v>45</v>
      </c>
      <c r="Q52" s="782" t="s">
        <v>837</v>
      </c>
      <c r="R52" s="1508" t="s">
        <v>820</v>
      </c>
      <c r="S52" s="782" t="s">
        <v>60</v>
      </c>
    </row>
    <row r="53" spans="1:19" s="334" customFormat="1" ht="31.5">
      <c r="A53" s="1571"/>
      <c r="B53" s="1571"/>
      <c r="C53" s="1571"/>
      <c r="D53" s="782" t="s">
        <v>838</v>
      </c>
      <c r="E53" s="782"/>
      <c r="F53" s="782"/>
      <c r="G53" s="783">
        <v>0</v>
      </c>
      <c r="H53" s="783">
        <v>0</v>
      </c>
      <c r="I53" s="783">
        <v>0</v>
      </c>
      <c r="J53" s="783">
        <v>0</v>
      </c>
      <c r="K53" s="783">
        <v>0</v>
      </c>
      <c r="L53" s="783">
        <v>0</v>
      </c>
      <c r="M53" s="783">
        <v>0</v>
      </c>
      <c r="N53" s="783"/>
      <c r="O53" s="783">
        <v>0</v>
      </c>
      <c r="P53" s="782" t="s">
        <v>45</v>
      </c>
      <c r="Q53" s="782" t="s">
        <v>263</v>
      </c>
      <c r="R53" s="1508" t="s">
        <v>820</v>
      </c>
      <c r="S53" s="782" t="s">
        <v>58</v>
      </c>
    </row>
    <row r="54" spans="1:19" s="334" customFormat="1" ht="83.25" customHeight="1">
      <c r="A54" s="1572"/>
      <c r="B54" s="1572"/>
      <c r="C54" s="1572"/>
      <c r="D54" s="821" t="s">
        <v>98</v>
      </c>
      <c r="E54" s="782"/>
      <c r="F54" s="782"/>
      <c r="G54" s="783">
        <v>0</v>
      </c>
      <c r="H54" s="783">
        <v>0</v>
      </c>
      <c r="I54" s="783">
        <v>0</v>
      </c>
      <c r="J54" s="783">
        <v>0</v>
      </c>
      <c r="K54" s="783">
        <v>0</v>
      </c>
      <c r="L54" s="783">
        <v>0</v>
      </c>
      <c r="M54" s="783">
        <v>0</v>
      </c>
      <c r="N54" s="783"/>
      <c r="O54" s="783">
        <v>0</v>
      </c>
      <c r="P54" s="782" t="s">
        <v>45</v>
      </c>
      <c r="Q54" s="782" t="s">
        <v>1154</v>
      </c>
      <c r="R54" s="1508" t="s">
        <v>820</v>
      </c>
      <c r="S54" s="782" t="s">
        <v>50</v>
      </c>
    </row>
    <row r="55" spans="1:19" s="334" customFormat="1" ht="15.75">
      <c r="A55" s="1612" t="s">
        <v>99</v>
      </c>
      <c r="B55" s="1612"/>
      <c r="C55" s="1612"/>
      <c r="D55" s="1612"/>
      <c r="E55" s="919"/>
      <c r="F55" s="919"/>
      <c r="G55" s="920">
        <f>G56+G57+G58+G59+G60+G61+G62+G63+G64</f>
        <v>2766911</v>
      </c>
      <c r="H55" s="920">
        <f t="shared" ref="H55:O55" si="29">H56+H57+H58+H59+H60+H61+H62+H63+H64</f>
        <v>2766911</v>
      </c>
      <c r="I55" s="920">
        <f t="shared" si="29"/>
        <v>2766911</v>
      </c>
      <c r="J55" s="920">
        <f t="shared" si="29"/>
        <v>0</v>
      </c>
      <c r="K55" s="920">
        <f t="shared" si="29"/>
        <v>0</v>
      </c>
      <c r="L55" s="920">
        <f t="shared" si="29"/>
        <v>10266273.92</v>
      </c>
      <c r="M55" s="920">
        <f t="shared" si="29"/>
        <v>6395648.6200000001</v>
      </c>
      <c r="N55" s="920">
        <f t="shared" si="29"/>
        <v>4157139.4200000009</v>
      </c>
      <c r="O55" s="920">
        <f t="shared" si="29"/>
        <v>4397708.9200000009</v>
      </c>
      <c r="P55" s="919"/>
      <c r="Q55" s="919"/>
      <c r="R55" s="1512"/>
      <c r="S55" s="919"/>
    </row>
    <row r="56" spans="1:19" s="334" customFormat="1" ht="51.75" customHeight="1">
      <c r="A56" s="1653" t="s">
        <v>100</v>
      </c>
      <c r="B56" s="1571" t="s">
        <v>957</v>
      </c>
      <c r="C56" s="1571" t="s">
        <v>101</v>
      </c>
      <c r="D56" s="1654" t="s">
        <v>102</v>
      </c>
      <c r="E56" s="913" t="s">
        <v>23</v>
      </c>
      <c r="F56" s="914"/>
      <c r="G56" s="807">
        <v>371390</v>
      </c>
      <c r="H56" s="807">
        <v>371390</v>
      </c>
      <c r="I56" s="807">
        <v>371390</v>
      </c>
      <c r="J56" s="807">
        <v>0</v>
      </c>
      <c r="K56" s="807">
        <v>0</v>
      </c>
      <c r="L56" s="807">
        <f>'1.4.1.'!C6</f>
        <v>5646231.3600000003</v>
      </c>
      <c r="M56" s="807">
        <f>'1.4.1.'!D6</f>
        <v>2612554.56</v>
      </c>
      <c r="N56" s="807">
        <f>'1.4.1.'!E6</f>
        <v>1055799.3600000001</v>
      </c>
      <c r="O56" s="807">
        <f>'1.4.1.'!E6</f>
        <v>1055799.3600000001</v>
      </c>
      <c r="P56" s="1620" t="s">
        <v>840</v>
      </c>
      <c r="Q56" s="915" t="s">
        <v>104</v>
      </c>
      <c r="R56" s="1597" t="s">
        <v>21</v>
      </c>
      <c r="S56" s="1599" t="s">
        <v>1005</v>
      </c>
    </row>
    <row r="57" spans="1:19" s="334" customFormat="1" ht="49.5" customHeight="1">
      <c r="A57" s="1572"/>
      <c r="B57" s="1572"/>
      <c r="C57" s="1572"/>
      <c r="D57" s="1605"/>
      <c r="E57" s="822" t="s">
        <v>106</v>
      </c>
      <c r="F57" s="796"/>
      <c r="G57" s="783">
        <v>108690</v>
      </c>
      <c r="H57" s="783">
        <v>108690</v>
      </c>
      <c r="I57" s="783">
        <v>108690</v>
      </c>
      <c r="J57" s="783">
        <v>0</v>
      </c>
      <c r="K57" s="783">
        <v>0</v>
      </c>
      <c r="L57" s="783">
        <f>'1.4.1.'!C7</f>
        <v>1502199</v>
      </c>
      <c r="M57" s="783">
        <f>'1.4.1.'!D7</f>
        <v>695079</v>
      </c>
      <c r="N57" s="783">
        <f>'1.4.1.'!E7</f>
        <v>280899</v>
      </c>
      <c r="O57" s="783">
        <f>'1.4.1.'!E7</f>
        <v>280899</v>
      </c>
      <c r="P57" s="1621"/>
      <c r="Q57" s="823"/>
      <c r="R57" s="1598"/>
      <c r="S57" s="1599"/>
    </row>
    <row r="58" spans="1:19" s="334" customFormat="1" ht="79.5" customHeight="1">
      <c r="A58" s="1570" t="s">
        <v>107</v>
      </c>
      <c r="B58" s="1570" t="s">
        <v>990</v>
      </c>
      <c r="C58" s="1570" t="s">
        <v>991</v>
      </c>
      <c r="D58" s="1604" t="s">
        <v>992</v>
      </c>
      <c r="E58" s="782" t="s">
        <v>23</v>
      </c>
      <c r="F58" s="782"/>
      <c r="G58" s="783">
        <v>0</v>
      </c>
      <c r="H58" s="783">
        <v>0</v>
      </c>
      <c r="I58" s="783">
        <v>0</v>
      </c>
      <c r="J58" s="783">
        <v>0</v>
      </c>
      <c r="K58" s="783">
        <v>0</v>
      </c>
      <c r="L58" s="783">
        <f>'1.4.2.'!C7</f>
        <v>2558913.2800000003</v>
      </c>
      <c r="M58" s="783">
        <f>'1.4.2.'!D7</f>
        <v>2558913.2800000003</v>
      </c>
      <c r="N58" s="783">
        <f>'1.4.2.'!E7</f>
        <v>2558913.2800000003</v>
      </c>
      <c r="O58" s="783">
        <f>'1.4.2.'!E7</f>
        <v>2558913.2800000003</v>
      </c>
      <c r="P58" s="1570" t="s">
        <v>108</v>
      </c>
      <c r="Q58" s="1570" t="s">
        <v>109</v>
      </c>
      <c r="R58" s="1619" t="s">
        <v>21</v>
      </c>
      <c r="S58" s="1599" t="s">
        <v>1005</v>
      </c>
    </row>
    <row r="59" spans="1:19" s="334" customFormat="1" ht="86.25" customHeight="1">
      <c r="A59" s="1572"/>
      <c r="B59" s="1572"/>
      <c r="C59" s="1572"/>
      <c r="D59" s="1605"/>
      <c r="E59" s="784" t="s">
        <v>106</v>
      </c>
      <c r="F59" s="784"/>
      <c r="G59" s="783">
        <v>0</v>
      </c>
      <c r="H59" s="783">
        <v>0</v>
      </c>
      <c r="I59" s="783">
        <v>0</v>
      </c>
      <c r="J59" s="783">
        <v>0</v>
      </c>
      <c r="K59" s="783">
        <v>0</v>
      </c>
      <c r="L59" s="783">
        <f>'1.4.2.'!C8</f>
        <v>39389.579999999994</v>
      </c>
      <c r="M59" s="783">
        <f>'1.4.2.'!D8</f>
        <v>39389.579999999994</v>
      </c>
      <c r="N59" s="783">
        <f>'1.4.2.'!E8</f>
        <v>39389.579999999994</v>
      </c>
      <c r="O59" s="783">
        <f>'1.4.2.'!E8</f>
        <v>39389.579999999994</v>
      </c>
      <c r="P59" s="1572"/>
      <c r="Q59" s="1572"/>
      <c r="R59" s="1598"/>
      <c r="S59" s="1599"/>
    </row>
    <row r="60" spans="1:19" s="334" customFormat="1" ht="121.5" customHeight="1">
      <c r="A60" s="1570" t="s">
        <v>110</v>
      </c>
      <c r="B60" s="810" t="s">
        <v>397</v>
      </c>
      <c r="C60" s="782" t="s">
        <v>111</v>
      </c>
      <c r="D60" s="782" t="s">
        <v>113</v>
      </c>
      <c r="E60" s="782"/>
      <c r="F60" s="782"/>
      <c r="G60" s="783">
        <v>0</v>
      </c>
      <c r="H60" s="783">
        <v>0</v>
      </c>
      <c r="I60" s="783">
        <v>0</v>
      </c>
      <c r="J60" s="783">
        <v>0</v>
      </c>
      <c r="K60" s="783">
        <v>0</v>
      </c>
      <c r="L60" s="783">
        <v>0</v>
      </c>
      <c r="M60" s="783">
        <v>0</v>
      </c>
      <c r="N60" s="783"/>
      <c r="O60" s="783">
        <v>0</v>
      </c>
      <c r="P60" s="782" t="s">
        <v>840</v>
      </c>
      <c r="Q60" s="782" t="s">
        <v>839</v>
      </c>
      <c r="R60" s="1508" t="s">
        <v>820</v>
      </c>
      <c r="S60" s="782" t="s">
        <v>13</v>
      </c>
    </row>
    <row r="61" spans="1:19" s="334" customFormat="1" ht="54" customHeight="1">
      <c r="A61" s="1571"/>
      <c r="B61" s="1604"/>
      <c r="C61" s="824"/>
      <c r="D61" s="1606" t="s">
        <v>112</v>
      </c>
      <c r="E61" s="784" t="s">
        <v>23</v>
      </c>
      <c r="F61" s="784"/>
      <c r="G61" s="783">
        <v>1400784</v>
      </c>
      <c r="H61" s="783">
        <v>1400784</v>
      </c>
      <c r="I61" s="783">
        <v>1400784</v>
      </c>
      <c r="J61" s="783">
        <v>0</v>
      </c>
      <c r="K61" s="783">
        <v>0</v>
      </c>
      <c r="L61" s="783">
        <f>'1.4.3.'!C7</f>
        <v>78201.200000000026</v>
      </c>
      <c r="M61" s="783">
        <f>'1.4.3.'!D7</f>
        <v>78201.200000000026</v>
      </c>
      <c r="N61" s="783">
        <f>'1.4.3.'!E7</f>
        <v>78201.200000000026</v>
      </c>
      <c r="O61" s="783">
        <f>'1.4.3.'!E7</f>
        <v>78201.200000000026</v>
      </c>
      <c r="P61" s="1570" t="s">
        <v>125</v>
      </c>
      <c r="Q61" s="1570" t="s">
        <v>69</v>
      </c>
      <c r="R61" s="1619" t="s">
        <v>21</v>
      </c>
      <c r="S61" s="1600" t="s">
        <v>842</v>
      </c>
    </row>
    <row r="62" spans="1:19" s="334" customFormat="1" ht="57" customHeight="1">
      <c r="A62" s="1616"/>
      <c r="B62" s="1605"/>
      <c r="C62" s="825"/>
      <c r="D62" s="1607"/>
      <c r="E62" s="786" t="s">
        <v>106</v>
      </c>
      <c r="F62" s="784"/>
      <c r="G62" s="783">
        <v>265649</v>
      </c>
      <c r="H62" s="783">
        <v>265649</v>
      </c>
      <c r="I62" s="783">
        <v>265649</v>
      </c>
      <c r="J62" s="783">
        <v>0</v>
      </c>
      <c r="K62" s="783">
        <v>0</v>
      </c>
      <c r="L62" s="783">
        <f>'1.4.3.'!C8</f>
        <v>143937</v>
      </c>
      <c r="M62" s="783">
        <f>'1.4.3.'!D8</f>
        <v>143937</v>
      </c>
      <c r="N62" s="783">
        <f>'1.4.3.'!E8</f>
        <v>143937</v>
      </c>
      <c r="O62" s="783">
        <f>'1.4.3.'!E8</f>
        <v>143937</v>
      </c>
      <c r="P62" s="1572"/>
      <c r="Q62" s="1572"/>
      <c r="R62" s="1598"/>
      <c r="S62" s="1600"/>
    </row>
    <row r="63" spans="1:19" s="334" customFormat="1" ht="47.25" customHeight="1">
      <c r="A63" s="1601" t="s">
        <v>114</v>
      </c>
      <c r="B63" s="1601" t="s">
        <v>958</v>
      </c>
      <c r="C63" s="1601" t="s">
        <v>115</v>
      </c>
      <c r="D63" s="1602" t="s">
        <v>116</v>
      </c>
      <c r="E63" s="786" t="s">
        <v>117</v>
      </c>
      <c r="F63" s="796"/>
      <c r="G63" s="783">
        <v>421154</v>
      </c>
      <c r="H63" s="783">
        <v>421154</v>
      </c>
      <c r="I63" s="783">
        <v>421154</v>
      </c>
      <c r="J63" s="794"/>
      <c r="K63" s="783">
        <v>0</v>
      </c>
      <c r="L63" s="783">
        <f>'1.4.4.'!C6</f>
        <v>207929</v>
      </c>
      <c r="M63" s="783" cm="1">
        <f t="array" ref="M63:N63">'1.4.4.'!E6:F6</f>
        <v>187074.4</v>
      </c>
      <c r="N63" s="783">
        <v>0</v>
      </c>
      <c r="O63" s="783">
        <f>'1.4.4.'!G6</f>
        <v>168194.2</v>
      </c>
      <c r="P63" s="1570" t="s">
        <v>840</v>
      </c>
      <c r="Q63" s="1570" t="s">
        <v>841</v>
      </c>
      <c r="R63" s="1619" t="s">
        <v>21</v>
      </c>
      <c r="S63" s="1600" t="s">
        <v>1005</v>
      </c>
    </row>
    <row r="64" spans="1:19" s="334" customFormat="1" ht="131.25" customHeight="1">
      <c r="A64" s="1601"/>
      <c r="B64" s="1601"/>
      <c r="C64" s="1601"/>
      <c r="D64" s="1603"/>
      <c r="E64" s="786" t="s">
        <v>106</v>
      </c>
      <c r="F64" s="796"/>
      <c r="G64" s="783">
        <v>199244</v>
      </c>
      <c r="H64" s="783">
        <v>199244</v>
      </c>
      <c r="I64" s="783">
        <v>199244</v>
      </c>
      <c r="J64" s="794"/>
      <c r="K64" s="783">
        <v>0</v>
      </c>
      <c r="L64" s="783">
        <f>'1.4.4.'!C7</f>
        <v>89473.500000000015</v>
      </c>
      <c r="M64" s="783" cm="1">
        <f t="array" ref="M64:N64">'1.4.4.'!E7:F7</f>
        <v>80499.600000000006</v>
      </c>
      <c r="N64" s="783">
        <v>0</v>
      </c>
      <c r="O64" s="783">
        <f>'1.4.4.'!G7</f>
        <v>72375.3</v>
      </c>
      <c r="P64" s="1572"/>
      <c r="Q64" s="1572"/>
      <c r="R64" s="1598"/>
      <c r="S64" s="1600"/>
    </row>
    <row r="65" spans="1:19" s="334" customFormat="1" ht="15.75">
      <c r="A65" s="1622" t="s">
        <v>118</v>
      </c>
      <c r="B65" s="1623"/>
      <c r="C65" s="1587" t="s">
        <v>119</v>
      </c>
      <c r="D65" s="1587"/>
      <c r="E65" s="788"/>
      <c r="F65" s="789"/>
      <c r="G65" s="790">
        <f>G66</f>
        <v>3220245</v>
      </c>
      <c r="H65" s="790">
        <f t="shared" ref="H65:O65" si="30">H66</f>
        <v>3220245</v>
      </c>
      <c r="I65" s="790">
        <f t="shared" si="30"/>
        <v>3220245</v>
      </c>
      <c r="J65" s="790">
        <f t="shared" si="30"/>
        <v>0</v>
      </c>
      <c r="K65" s="790">
        <f t="shared" si="30"/>
        <v>55460</v>
      </c>
      <c r="L65" s="790">
        <f t="shared" si="30"/>
        <v>146959.59999999998</v>
      </c>
      <c r="M65" s="790">
        <f t="shared" si="30"/>
        <v>146959.59999999998</v>
      </c>
      <c r="N65" s="790">
        <f t="shared" si="30"/>
        <v>146959.59999999998</v>
      </c>
      <c r="O65" s="790">
        <f t="shared" si="30"/>
        <v>146959.59999999998</v>
      </c>
      <c r="P65" s="789"/>
      <c r="Q65" s="789"/>
      <c r="R65" s="1513"/>
      <c r="S65" s="1523"/>
    </row>
    <row r="66" spans="1:19" s="334" customFormat="1" ht="15.75">
      <c r="A66" s="826" t="s">
        <v>120</v>
      </c>
      <c r="B66" s="827"/>
      <c r="C66" s="828"/>
      <c r="D66" s="828"/>
      <c r="E66" s="829"/>
      <c r="F66" s="829"/>
      <c r="G66" s="830">
        <f>G67+G68+G71+G72+G73+G74+G75+G76+G77+G79+G70+G69+G78</f>
        <v>3220245</v>
      </c>
      <c r="H66" s="830">
        <f t="shared" ref="H66:O66" si="31">H67+H68+H71+H72+H73+H74+H75+H76+H77+H79+H70+H69+H78</f>
        <v>3220245</v>
      </c>
      <c r="I66" s="830">
        <f t="shared" si="31"/>
        <v>3220245</v>
      </c>
      <c r="J66" s="830">
        <f t="shared" si="31"/>
        <v>0</v>
      </c>
      <c r="K66" s="830">
        <f>K67+K68+K71+K72+K73+K74+K75+K76+K77+K79+K70+K69+K78</f>
        <v>55460</v>
      </c>
      <c r="L66" s="830">
        <f t="shared" si="31"/>
        <v>146959.59999999998</v>
      </c>
      <c r="M66" s="830">
        <f t="shared" si="31"/>
        <v>146959.59999999998</v>
      </c>
      <c r="N66" s="830">
        <f t="shared" si="31"/>
        <v>146959.59999999998</v>
      </c>
      <c r="O66" s="830">
        <f t="shared" si="31"/>
        <v>146959.59999999998</v>
      </c>
      <c r="P66" s="829"/>
      <c r="Q66" s="829"/>
      <c r="R66" s="1514"/>
      <c r="S66" s="1524"/>
    </row>
    <row r="67" spans="1:19" s="334" customFormat="1" ht="115.5" customHeight="1">
      <c r="A67" s="1584" t="s">
        <v>121</v>
      </c>
      <c r="B67" s="1588" t="s">
        <v>843</v>
      </c>
      <c r="C67" s="1588" t="s">
        <v>1162</v>
      </c>
      <c r="D67" s="842" t="s">
        <v>1161</v>
      </c>
      <c r="E67" s="831"/>
      <c r="F67" s="831"/>
      <c r="G67" s="832">
        <v>0</v>
      </c>
      <c r="H67" s="832">
        <v>0</v>
      </c>
      <c r="I67" s="832">
        <v>0</v>
      </c>
      <c r="J67" s="832">
        <v>0</v>
      </c>
      <c r="K67" s="833">
        <v>0</v>
      </c>
      <c r="L67" s="833">
        <v>0</v>
      </c>
      <c r="M67" s="833">
        <v>0</v>
      </c>
      <c r="N67" s="833"/>
      <c r="O67" s="833">
        <v>0</v>
      </c>
      <c r="P67" s="831" t="s">
        <v>212</v>
      </c>
      <c r="Q67" s="831" t="s">
        <v>1163</v>
      </c>
      <c r="R67" s="1515" t="s">
        <v>21</v>
      </c>
      <c r="S67" s="831" t="s">
        <v>1006</v>
      </c>
    </row>
    <row r="68" spans="1:19" s="334" customFormat="1" ht="99" customHeight="1">
      <c r="A68" s="1585"/>
      <c r="B68" s="1590"/>
      <c r="C68" s="1590"/>
      <c r="D68" s="835" t="s">
        <v>122</v>
      </c>
      <c r="E68" s="831"/>
      <c r="F68" s="831"/>
      <c r="G68" s="833">
        <v>0</v>
      </c>
      <c r="H68" s="833">
        <v>0</v>
      </c>
      <c r="I68" s="833">
        <v>0</v>
      </c>
      <c r="J68" s="833">
        <v>0</v>
      </c>
      <c r="K68" s="833">
        <v>0</v>
      </c>
      <c r="L68" s="833">
        <v>0</v>
      </c>
      <c r="M68" s="833">
        <v>0</v>
      </c>
      <c r="N68" s="833"/>
      <c r="O68" s="836">
        <v>0</v>
      </c>
      <c r="P68" s="831" t="s">
        <v>45</v>
      </c>
      <c r="Q68" s="831" t="s">
        <v>1164</v>
      </c>
      <c r="R68" s="1515" t="s">
        <v>820</v>
      </c>
      <c r="S68" s="831" t="s">
        <v>105</v>
      </c>
    </row>
    <row r="69" spans="1:19" s="334" customFormat="1" ht="54" customHeight="1">
      <c r="A69" s="1585"/>
      <c r="B69" s="1219"/>
      <c r="C69" s="953"/>
      <c r="D69" s="835" t="s">
        <v>1314</v>
      </c>
      <c r="E69" s="831"/>
      <c r="F69" s="831"/>
      <c r="G69" s="833">
        <v>0</v>
      </c>
      <c r="H69" s="833">
        <v>0</v>
      </c>
      <c r="I69" s="833">
        <v>0</v>
      </c>
      <c r="J69" s="833">
        <v>0</v>
      </c>
      <c r="K69" s="833">
        <v>0</v>
      </c>
      <c r="L69" s="833">
        <v>0</v>
      </c>
      <c r="M69" s="833">
        <v>0</v>
      </c>
      <c r="N69" s="833"/>
      <c r="O69" s="836">
        <v>0</v>
      </c>
      <c r="P69" s="831" t="s">
        <v>48</v>
      </c>
      <c r="Q69" s="831"/>
      <c r="R69" s="1515" t="s">
        <v>820</v>
      </c>
      <c r="S69" s="831" t="s">
        <v>13</v>
      </c>
    </row>
    <row r="70" spans="1:19" s="334" customFormat="1" ht="83.25" customHeight="1">
      <c r="A70" s="1585"/>
      <c r="B70" s="1219"/>
      <c r="C70" s="953" t="s">
        <v>1375</v>
      </c>
      <c r="D70" s="835" t="s">
        <v>1376</v>
      </c>
      <c r="E70" s="831" t="s">
        <v>51</v>
      </c>
      <c r="F70" s="831"/>
      <c r="G70" s="832">
        <v>2781328</v>
      </c>
      <c r="H70" s="832">
        <v>2781328</v>
      </c>
      <c r="I70" s="832">
        <v>2781328</v>
      </c>
      <c r="J70" s="833">
        <v>0</v>
      </c>
      <c r="K70" s="833">
        <f>'2.1.1.'!B5</f>
        <v>55460</v>
      </c>
      <c r="L70" s="833">
        <f>'2.1.1.'!C5</f>
        <v>110919.59999999999</v>
      </c>
      <c r="M70" s="833">
        <f>'2.1.1.'!D5</f>
        <v>110919.59999999999</v>
      </c>
      <c r="N70" s="833">
        <f>'2.1.1.'!E5</f>
        <v>110919.59999999999</v>
      </c>
      <c r="O70" s="833">
        <f>'2.1.1.'!E5</f>
        <v>110919.59999999999</v>
      </c>
      <c r="P70" s="831" t="s">
        <v>48</v>
      </c>
      <c r="Q70" s="831"/>
      <c r="R70" s="1515" t="s">
        <v>21</v>
      </c>
      <c r="S70" s="831" t="s">
        <v>844</v>
      </c>
    </row>
    <row r="71" spans="1:19" s="334" customFormat="1" ht="102.75" customHeight="1">
      <c r="A71" s="1586"/>
      <c r="B71" s="837"/>
      <c r="C71" s="831" t="s">
        <v>1315</v>
      </c>
      <c r="D71" s="835" t="s">
        <v>1316</v>
      </c>
      <c r="E71" s="831"/>
      <c r="F71" s="831"/>
      <c r="G71" s="838">
        <v>0</v>
      </c>
      <c r="H71" s="838">
        <v>0</v>
      </c>
      <c r="I71" s="838">
        <v>0</v>
      </c>
      <c r="J71" s="838">
        <v>0</v>
      </c>
      <c r="K71" s="838">
        <v>0</v>
      </c>
      <c r="L71" s="838">
        <v>0</v>
      </c>
      <c r="M71" s="838">
        <v>0</v>
      </c>
      <c r="N71" s="833"/>
      <c r="O71" s="838">
        <v>0</v>
      </c>
      <c r="P71" s="831" t="s">
        <v>45</v>
      </c>
      <c r="Q71" s="831" t="s">
        <v>1165</v>
      </c>
      <c r="R71" s="1515" t="s">
        <v>820</v>
      </c>
      <c r="S71" s="831" t="s">
        <v>844</v>
      </c>
    </row>
    <row r="72" spans="1:19" s="334" customFormat="1" ht="180" customHeight="1">
      <c r="A72" s="831" t="s">
        <v>123</v>
      </c>
      <c r="B72" s="831" t="s">
        <v>976</v>
      </c>
      <c r="C72" s="951" t="s">
        <v>977</v>
      </c>
      <c r="D72" s="835" t="s">
        <v>1402</v>
      </c>
      <c r="E72" s="839"/>
      <c r="F72" s="839"/>
      <c r="G72" s="838">
        <v>0</v>
      </c>
      <c r="H72" s="838">
        <v>0</v>
      </c>
      <c r="I72" s="838">
        <v>0</v>
      </c>
      <c r="J72" s="838">
        <v>0</v>
      </c>
      <c r="K72" s="838">
        <v>0</v>
      </c>
      <c r="L72" s="838">
        <v>0</v>
      </c>
      <c r="M72" s="838">
        <v>0</v>
      </c>
      <c r="N72" s="838"/>
      <c r="O72" s="838">
        <v>0</v>
      </c>
      <c r="P72" s="831" t="s">
        <v>978</v>
      </c>
      <c r="Q72" s="831" t="s">
        <v>1389</v>
      </c>
      <c r="R72" s="1515" t="s">
        <v>820</v>
      </c>
      <c r="S72" s="831" t="s">
        <v>844</v>
      </c>
    </row>
    <row r="73" spans="1:19" s="334" customFormat="1" ht="131.25" customHeight="1">
      <c r="A73" s="1584" t="s">
        <v>127</v>
      </c>
      <c r="B73" s="1584" t="s">
        <v>129</v>
      </c>
      <c r="C73" s="1588" t="s">
        <v>130</v>
      </c>
      <c r="D73" s="835" t="s">
        <v>1403</v>
      </c>
      <c r="E73" s="839"/>
      <c r="F73" s="839"/>
      <c r="G73" s="838">
        <v>0</v>
      </c>
      <c r="H73" s="838">
        <v>0</v>
      </c>
      <c r="I73" s="838">
        <v>0</v>
      </c>
      <c r="J73" s="838">
        <v>0</v>
      </c>
      <c r="K73" s="838">
        <v>0</v>
      </c>
      <c r="L73" s="838">
        <v>0</v>
      </c>
      <c r="M73" s="838">
        <v>0</v>
      </c>
      <c r="N73" s="838"/>
      <c r="O73" s="838">
        <v>0</v>
      </c>
      <c r="P73" s="831" t="s">
        <v>125</v>
      </c>
      <c r="Q73" s="831" t="s">
        <v>845</v>
      </c>
      <c r="R73" s="1515" t="s">
        <v>820</v>
      </c>
      <c r="S73" s="831" t="s">
        <v>105</v>
      </c>
    </row>
    <row r="74" spans="1:19" s="334" customFormat="1" ht="133.5" customHeight="1">
      <c r="A74" s="1585"/>
      <c r="B74" s="1585"/>
      <c r="C74" s="1589"/>
      <c r="D74" s="835" t="s">
        <v>131</v>
      </c>
      <c r="E74" s="839"/>
      <c r="F74" s="839"/>
      <c r="G74" s="838">
        <v>0</v>
      </c>
      <c r="H74" s="838">
        <v>0</v>
      </c>
      <c r="I74" s="838">
        <v>0</v>
      </c>
      <c r="J74" s="838">
        <v>0</v>
      </c>
      <c r="K74" s="838">
        <v>0</v>
      </c>
      <c r="L74" s="838">
        <v>0</v>
      </c>
      <c r="M74" s="838">
        <v>0</v>
      </c>
      <c r="N74" s="838"/>
      <c r="O74" s="838">
        <v>0</v>
      </c>
      <c r="P74" s="831" t="s">
        <v>45</v>
      </c>
      <c r="Q74" s="831" t="s">
        <v>835</v>
      </c>
      <c r="R74" s="1515" t="s">
        <v>820</v>
      </c>
      <c r="S74" s="831" t="s">
        <v>58</v>
      </c>
    </row>
    <row r="75" spans="1:19" s="334" customFormat="1" ht="102" customHeight="1">
      <c r="A75" s="1585"/>
      <c r="B75" s="1585"/>
      <c r="C75" s="1589"/>
      <c r="D75" s="835" t="s">
        <v>132</v>
      </c>
      <c r="E75" s="831"/>
      <c r="F75" s="831"/>
      <c r="G75" s="838">
        <v>0</v>
      </c>
      <c r="H75" s="838">
        <v>0</v>
      </c>
      <c r="I75" s="838">
        <v>0</v>
      </c>
      <c r="J75" s="838">
        <v>0</v>
      </c>
      <c r="K75" s="838">
        <v>0</v>
      </c>
      <c r="L75" s="838">
        <v>0</v>
      </c>
      <c r="M75" s="838">
        <v>0</v>
      </c>
      <c r="N75" s="838"/>
      <c r="O75" s="838">
        <v>0</v>
      </c>
      <c r="P75" s="840" t="s">
        <v>45</v>
      </c>
      <c r="Q75" s="831" t="s">
        <v>835</v>
      </c>
      <c r="R75" s="1515" t="s">
        <v>820</v>
      </c>
      <c r="S75" s="831" t="s">
        <v>97</v>
      </c>
    </row>
    <row r="76" spans="1:19" s="334" customFormat="1" ht="123" customHeight="1">
      <c r="A76" s="1586"/>
      <c r="B76" s="1586"/>
      <c r="C76" s="1590"/>
      <c r="D76" s="835" t="s">
        <v>941</v>
      </c>
      <c r="E76" s="840"/>
      <c r="F76" s="840"/>
      <c r="G76" s="833">
        <v>0</v>
      </c>
      <c r="H76" s="833">
        <v>0</v>
      </c>
      <c r="I76" s="833">
        <v>0</v>
      </c>
      <c r="J76" s="833">
        <v>0</v>
      </c>
      <c r="K76" s="841">
        <v>0</v>
      </c>
      <c r="L76" s="841">
        <v>0</v>
      </c>
      <c r="M76" s="841">
        <v>0</v>
      </c>
      <c r="N76" s="841"/>
      <c r="O76" s="841">
        <v>0</v>
      </c>
      <c r="P76" s="831" t="s">
        <v>48</v>
      </c>
      <c r="Q76" s="840" t="s">
        <v>263</v>
      </c>
      <c r="R76" s="1515" t="s">
        <v>820</v>
      </c>
      <c r="S76" s="831" t="s">
        <v>58</v>
      </c>
    </row>
    <row r="77" spans="1:19" s="1494" customFormat="1" ht="73.5" customHeight="1">
      <c r="A77" s="1581" t="s">
        <v>128</v>
      </c>
      <c r="B77" s="1581" t="s">
        <v>133</v>
      </c>
      <c r="C77" s="1584" t="s">
        <v>1366</v>
      </c>
      <c r="D77" s="1588" t="s">
        <v>1364</v>
      </c>
      <c r="E77" s="954" t="s">
        <v>53</v>
      </c>
      <c r="F77" s="834"/>
      <c r="G77" s="841">
        <v>438917</v>
      </c>
      <c r="H77" s="841">
        <v>438917</v>
      </c>
      <c r="I77" s="841">
        <v>438917</v>
      </c>
      <c r="J77" s="841">
        <v>0</v>
      </c>
      <c r="K77" s="841">
        <v>0</v>
      </c>
      <c r="L77" s="841">
        <v>0</v>
      </c>
      <c r="M77" s="841">
        <v>0</v>
      </c>
      <c r="N77" s="841">
        <f>'2.1.4.'!E5</f>
        <v>28832</v>
      </c>
      <c r="O77" s="841">
        <v>0</v>
      </c>
      <c r="P77" s="1584" t="s">
        <v>48</v>
      </c>
      <c r="Q77" s="1584" t="s">
        <v>134</v>
      </c>
      <c r="R77" s="1613" t="s">
        <v>21</v>
      </c>
      <c r="S77" s="1581" t="s">
        <v>71</v>
      </c>
    </row>
    <row r="78" spans="1:19" s="1494" customFormat="1" ht="73.5" customHeight="1">
      <c r="A78" s="1581"/>
      <c r="B78" s="1581"/>
      <c r="C78" s="1585"/>
      <c r="D78" s="1589"/>
      <c r="E78" s="954" t="s">
        <v>1396</v>
      </c>
      <c r="F78" s="1493"/>
      <c r="G78" s="841">
        <v>0</v>
      </c>
      <c r="H78" s="841">
        <v>0</v>
      </c>
      <c r="I78" s="841">
        <v>0</v>
      </c>
      <c r="J78" s="841">
        <v>0</v>
      </c>
      <c r="K78" s="841">
        <v>0</v>
      </c>
      <c r="L78" s="841">
        <f>'2.1.4.'!C5</f>
        <v>28832</v>
      </c>
      <c r="M78" s="841">
        <f>'2.1.4.'!D5</f>
        <v>28832</v>
      </c>
      <c r="N78" s="841"/>
      <c r="O78" s="841">
        <f>'2.1.4.'!E5</f>
        <v>28832</v>
      </c>
      <c r="P78" s="1585"/>
      <c r="Q78" s="1585"/>
      <c r="R78" s="1614"/>
      <c r="S78" s="1581"/>
    </row>
    <row r="79" spans="1:19" s="1494" customFormat="1" ht="83.25" customHeight="1">
      <c r="A79" s="1581"/>
      <c r="B79" s="1581"/>
      <c r="C79" s="1586"/>
      <c r="D79" s="1590"/>
      <c r="E79" s="954" t="s">
        <v>52</v>
      </c>
      <c r="F79" s="1493"/>
      <c r="G79" s="841">
        <v>0</v>
      </c>
      <c r="H79" s="841">
        <v>0</v>
      </c>
      <c r="I79" s="841">
        <v>0</v>
      </c>
      <c r="J79" s="841">
        <v>0</v>
      </c>
      <c r="K79" s="841">
        <v>0</v>
      </c>
      <c r="L79" s="841">
        <f>'2.1.4.'!C6</f>
        <v>7208</v>
      </c>
      <c r="M79" s="841">
        <f>'2.1.4.'!D6</f>
        <v>7208</v>
      </c>
      <c r="N79" s="841">
        <f>'2.1.4.'!E6</f>
        <v>7208</v>
      </c>
      <c r="O79" s="841">
        <f>'2.1.4.'!E6</f>
        <v>7208</v>
      </c>
      <c r="P79" s="1586"/>
      <c r="Q79" s="1586"/>
      <c r="R79" s="1615"/>
      <c r="S79" s="1581"/>
    </row>
    <row r="80" spans="1:19" s="334" customFormat="1" ht="15.75">
      <c r="A80" s="1666" t="s">
        <v>135</v>
      </c>
      <c r="B80" s="1666"/>
      <c r="C80" s="1528" t="s">
        <v>136</v>
      </c>
      <c r="D80" s="1529"/>
      <c r="E80" s="1527"/>
      <c r="F80" s="1527"/>
      <c r="G80" s="1530">
        <f t="shared" ref="G80:O80" si="32">G81+G120+G132</f>
        <v>102107980.84</v>
      </c>
      <c r="H80" s="1530">
        <f t="shared" si="32"/>
        <v>103113952.84</v>
      </c>
      <c r="I80" s="1530">
        <f t="shared" si="32"/>
        <v>103065552.84</v>
      </c>
      <c r="J80" s="1530">
        <f t="shared" si="32"/>
        <v>0</v>
      </c>
      <c r="K80" s="1530">
        <f t="shared" si="32"/>
        <v>12331351.194600001</v>
      </c>
      <c r="L80" s="1530">
        <f t="shared" si="32"/>
        <v>31656152.034599997</v>
      </c>
      <c r="M80" s="1530">
        <f t="shared" si="32"/>
        <v>35860173.034599997</v>
      </c>
      <c r="N80" s="1530" t="e">
        <f t="shared" si="32"/>
        <v>#REF!</v>
      </c>
      <c r="O80" s="1530">
        <f t="shared" si="32"/>
        <v>35860173.034599997</v>
      </c>
      <c r="P80" s="1527"/>
      <c r="Q80" s="1527"/>
      <c r="R80" s="1531"/>
      <c r="S80" s="1527"/>
    </row>
    <row r="81" spans="1:19" s="334" customFormat="1" ht="15.75">
      <c r="A81" s="1532" t="s">
        <v>137</v>
      </c>
      <c r="B81" s="1533"/>
      <c r="C81" s="1534"/>
      <c r="D81" s="1535"/>
      <c r="E81" s="1533"/>
      <c r="F81" s="1533"/>
      <c r="G81" s="1536">
        <f t="shared" ref="G81:O81" si="33">G82+G101+G102+G103+G105+G106+G107+G108+G109+G111+G114+G115+G116+G117+G104+G112+G113+G118+G119</f>
        <v>98575080</v>
      </c>
      <c r="H81" s="1536">
        <f t="shared" si="33"/>
        <v>99581052</v>
      </c>
      <c r="I81" s="1536">
        <f t="shared" si="33"/>
        <v>99532652</v>
      </c>
      <c r="J81" s="1536">
        <f t="shared" si="33"/>
        <v>0</v>
      </c>
      <c r="K81" s="1536">
        <f t="shared" si="33"/>
        <v>9356775.194600001</v>
      </c>
      <c r="L81" s="1536">
        <f t="shared" si="33"/>
        <v>28130638.934599999</v>
      </c>
      <c r="M81" s="1536">
        <f t="shared" si="33"/>
        <v>32334659.934599999</v>
      </c>
      <c r="N81" s="1536" t="e">
        <f t="shared" si="33"/>
        <v>#REF!</v>
      </c>
      <c r="O81" s="1536">
        <f t="shared" si="33"/>
        <v>32334659.934599999</v>
      </c>
      <c r="P81" s="1533"/>
      <c r="Q81" s="1533"/>
      <c r="R81" s="1537"/>
      <c r="S81" s="1533"/>
    </row>
    <row r="82" spans="1:19" s="334" customFormat="1" ht="84" customHeight="1">
      <c r="A82" s="843" t="s">
        <v>138</v>
      </c>
      <c r="B82" s="843" t="s">
        <v>846</v>
      </c>
      <c r="C82" s="843" t="s">
        <v>924</v>
      </c>
      <c r="D82" s="843" t="s">
        <v>124</v>
      </c>
      <c r="E82" s="844"/>
      <c r="F82" s="844"/>
      <c r="G82" s="845">
        <f>G83+G88+G89+G91+G92+G96+G85+G98+G84+G86+G87+G99+G90+G93+G94+G95+G97+G100</f>
        <v>76793067</v>
      </c>
      <c r="H82" s="845">
        <f t="shared" ref="H82:O82" si="34">H83+H88+H89+H91+H92+H96+H85+H98+H84+H86+H87+H99+H90+H93+H94+H95+H97+H100</f>
        <v>76793067</v>
      </c>
      <c r="I82" s="845">
        <f t="shared" si="34"/>
        <v>76793067</v>
      </c>
      <c r="J82" s="845">
        <f t="shared" si="34"/>
        <v>0</v>
      </c>
      <c r="K82" s="845">
        <f t="shared" si="34"/>
        <v>9356775.194600001</v>
      </c>
      <c r="L82" s="845">
        <f t="shared" si="34"/>
        <v>9602332.8546000011</v>
      </c>
      <c r="M82" s="845">
        <f t="shared" si="34"/>
        <v>9602332.8546000011</v>
      </c>
      <c r="N82" s="845" t="e">
        <f t="shared" si="34"/>
        <v>#REF!</v>
      </c>
      <c r="O82" s="845">
        <f t="shared" si="34"/>
        <v>9602332.8546000011</v>
      </c>
      <c r="P82" s="844" t="s">
        <v>45</v>
      </c>
      <c r="Q82" s="844" t="s">
        <v>139</v>
      </c>
      <c r="R82" s="1516" t="s">
        <v>21</v>
      </c>
      <c r="S82" s="844" t="s">
        <v>148</v>
      </c>
    </row>
    <row r="83" spans="1:19" s="334" customFormat="1" ht="113.25" customHeight="1">
      <c r="A83" s="848"/>
      <c r="B83" s="848"/>
      <c r="C83" s="855" t="s">
        <v>1367</v>
      </c>
      <c r="D83" s="856" t="s">
        <v>1196</v>
      </c>
      <c r="E83" s="849" t="s">
        <v>52</v>
      </c>
      <c r="F83" s="849"/>
      <c r="G83" s="850">
        <v>0</v>
      </c>
      <c r="H83" s="850">
        <v>0</v>
      </c>
      <c r="I83" s="850">
        <v>0</v>
      </c>
      <c r="J83" s="845">
        <v>0</v>
      </c>
      <c r="K83" s="845">
        <f>'3.1.1.1.'!B4</f>
        <v>3156186</v>
      </c>
      <c r="L83" s="845">
        <f>'3.1.1.1.'!C4</f>
        <v>3156186</v>
      </c>
      <c r="M83" s="845">
        <f>'3.1.1.1.'!D4</f>
        <v>3156186</v>
      </c>
      <c r="N83" s="845">
        <f>'3.1.1.1.'!E4</f>
        <v>3156186</v>
      </c>
      <c r="O83" s="845">
        <f>'3.1.1.1.'!E4</f>
        <v>3156186</v>
      </c>
      <c r="P83" s="843" t="s">
        <v>48</v>
      </c>
      <c r="Q83" s="843"/>
      <c r="R83" s="1516" t="s">
        <v>21</v>
      </c>
      <c r="S83" s="844" t="s">
        <v>844</v>
      </c>
    </row>
    <row r="84" spans="1:19" s="334" customFormat="1" ht="84" customHeight="1">
      <c r="A84" s="848"/>
      <c r="B84" s="848"/>
      <c r="C84" s="855" t="s">
        <v>1388</v>
      </c>
      <c r="D84" s="856" t="s">
        <v>1266</v>
      </c>
      <c r="E84" s="849" t="s">
        <v>52</v>
      </c>
      <c r="F84" s="849"/>
      <c r="G84" s="850">
        <v>0</v>
      </c>
      <c r="H84" s="850">
        <v>0</v>
      </c>
      <c r="I84" s="850">
        <v>0</v>
      </c>
      <c r="J84" s="845">
        <v>0</v>
      </c>
      <c r="K84" s="845">
        <f>'3.1.1.2.'!B5</f>
        <v>300047</v>
      </c>
      <c r="L84" s="845">
        <f>'3.1.1.2.'!C5</f>
        <v>445806.66</v>
      </c>
      <c r="M84" s="845">
        <f>'3.1.1.2.'!D5</f>
        <v>591566.65999999992</v>
      </c>
      <c r="N84" s="845">
        <f>'3.1.1.2.'!E5</f>
        <v>591566.65999999992</v>
      </c>
      <c r="O84" s="845">
        <f>'3.1.1.2.'!E5</f>
        <v>591566.65999999992</v>
      </c>
      <c r="P84" s="843" t="s">
        <v>48</v>
      </c>
      <c r="Q84" s="843" t="s">
        <v>1390</v>
      </c>
      <c r="R84" s="1516" t="s">
        <v>21</v>
      </c>
      <c r="S84" s="844" t="s">
        <v>1197</v>
      </c>
    </row>
    <row r="85" spans="1:19" s="334" customFormat="1" ht="77.25" customHeight="1">
      <c r="A85" s="849"/>
      <c r="B85" s="849"/>
      <c r="C85" s="855" t="s">
        <v>1368</v>
      </c>
      <c r="D85" s="856" t="s">
        <v>1265</v>
      </c>
      <c r="E85" s="849" t="s">
        <v>52</v>
      </c>
      <c r="F85" s="849"/>
      <c r="G85" s="850">
        <v>172233</v>
      </c>
      <c r="H85" s="850">
        <v>172233</v>
      </c>
      <c r="I85" s="850">
        <v>172233</v>
      </c>
      <c r="J85" s="845">
        <v>0</v>
      </c>
      <c r="K85" s="845">
        <f>'3.1.1.3.'!B4</f>
        <v>59126</v>
      </c>
      <c r="L85" s="845">
        <f>'3.1.1.3.'!C4</f>
        <v>59126</v>
      </c>
      <c r="M85" s="845">
        <f>'3.1.1.3.'!D4</f>
        <v>59126</v>
      </c>
      <c r="N85" s="845">
        <f>'3.1.1.3.'!E4</f>
        <v>59126</v>
      </c>
      <c r="O85" s="845">
        <f>'3.1.1.3.'!E4</f>
        <v>59126</v>
      </c>
      <c r="P85" s="843" t="s">
        <v>48</v>
      </c>
      <c r="Q85" s="843"/>
      <c r="R85" s="1516" t="s">
        <v>21</v>
      </c>
      <c r="S85" s="844" t="s">
        <v>12</v>
      </c>
    </row>
    <row r="86" spans="1:19" s="334" customFormat="1" ht="55.5" customHeight="1">
      <c r="A86" s="848"/>
      <c r="B86" s="848"/>
      <c r="C86" s="1574" t="s">
        <v>1369</v>
      </c>
      <c r="D86" s="1582" t="s">
        <v>1267</v>
      </c>
      <c r="E86" s="849" t="s">
        <v>1404</v>
      </c>
      <c r="F86" s="849"/>
      <c r="G86" s="850">
        <v>0</v>
      </c>
      <c r="H86" s="850">
        <v>0</v>
      </c>
      <c r="I86" s="850">
        <v>0</v>
      </c>
      <c r="J86" s="845">
        <v>0</v>
      </c>
      <c r="K86" s="845">
        <f>'3.1.1.4.'!B4</f>
        <v>75156</v>
      </c>
      <c r="L86" s="845">
        <f>'3.1.1.4.'!C4</f>
        <v>150260</v>
      </c>
      <c r="M86" s="845">
        <f>'3.1.1.4.'!D4</f>
        <v>150260</v>
      </c>
      <c r="N86" s="845">
        <f>'3.1.1.4.'!E4</f>
        <v>150260</v>
      </c>
      <c r="O86" s="845">
        <f>'3.1.1.4.'!E4</f>
        <v>150260</v>
      </c>
      <c r="P86" s="1578" t="s">
        <v>48</v>
      </c>
      <c r="Q86" s="1578" t="s">
        <v>69</v>
      </c>
      <c r="R86" s="1627" t="s">
        <v>21</v>
      </c>
      <c r="S86" s="1595" t="s">
        <v>58</v>
      </c>
    </row>
    <row r="87" spans="1:19" s="334" customFormat="1" ht="77.25" customHeight="1">
      <c r="A87" s="848"/>
      <c r="B87" s="848"/>
      <c r="C87" s="1575"/>
      <c r="D87" s="1583"/>
      <c r="E87" s="849" t="s">
        <v>26</v>
      </c>
      <c r="F87" s="849"/>
      <c r="G87" s="850">
        <v>0</v>
      </c>
      <c r="H87" s="850">
        <v>0</v>
      </c>
      <c r="I87" s="850">
        <v>0</v>
      </c>
      <c r="J87" s="845">
        <v>0</v>
      </c>
      <c r="K87" s="845">
        <f>'3.1.1.4.'!B5</f>
        <v>112219</v>
      </c>
      <c r="L87" s="845">
        <f>'3.1.1.4.'!C5</f>
        <v>224360</v>
      </c>
      <c r="M87" s="845">
        <f>'3.1.1.4.'!D5</f>
        <v>224360</v>
      </c>
      <c r="N87" s="845">
        <f>'3.1.1.4.'!E5</f>
        <v>224360</v>
      </c>
      <c r="O87" s="845">
        <f>'3.1.1.4.'!E5</f>
        <v>224360</v>
      </c>
      <c r="P87" s="1580"/>
      <c r="Q87" s="1580"/>
      <c r="R87" s="1628"/>
      <c r="S87" s="1595"/>
    </row>
    <row r="88" spans="1:19" s="334" customFormat="1" ht="76.5" customHeight="1">
      <c r="A88" s="848"/>
      <c r="B88" s="848"/>
      <c r="C88" s="855" t="s">
        <v>1370</v>
      </c>
      <c r="D88" s="856" t="s">
        <v>1268</v>
      </c>
      <c r="E88" s="849" t="s">
        <v>52</v>
      </c>
      <c r="F88" s="849"/>
      <c r="G88" s="850">
        <v>0</v>
      </c>
      <c r="H88" s="850">
        <v>0</v>
      </c>
      <c r="I88" s="850">
        <v>0</v>
      </c>
      <c r="J88" s="845">
        <v>0</v>
      </c>
      <c r="K88" s="845">
        <f>'3.1.1.5.'!B4</f>
        <v>225688</v>
      </c>
      <c r="L88" s="845">
        <f>'3.1.1.5.'!C4</f>
        <v>225688</v>
      </c>
      <c r="M88" s="845">
        <f>'3.1.1.5.'!D4</f>
        <v>225688</v>
      </c>
      <c r="N88" s="845">
        <f>'3.1.1.5.'!E4</f>
        <v>225688</v>
      </c>
      <c r="O88" s="845">
        <f>'3.1.1.5.'!E4</f>
        <v>225688</v>
      </c>
      <c r="P88" s="843" t="s">
        <v>48</v>
      </c>
      <c r="Q88" s="843"/>
      <c r="R88" s="1516" t="s">
        <v>914</v>
      </c>
      <c r="S88" s="844" t="s">
        <v>140</v>
      </c>
    </row>
    <row r="89" spans="1:19" s="334" customFormat="1" ht="72" customHeight="1">
      <c r="A89" s="848"/>
      <c r="B89" s="848"/>
      <c r="C89" s="1574" t="s">
        <v>1269</v>
      </c>
      <c r="D89" s="1576"/>
      <c r="E89" s="849" t="s">
        <v>53</v>
      </c>
      <c r="F89" s="848"/>
      <c r="G89" s="851">
        <v>8439496</v>
      </c>
      <c r="H89" s="851">
        <v>8439496</v>
      </c>
      <c r="I89" s="851">
        <v>8439496</v>
      </c>
      <c r="J89" s="869">
        <v>0</v>
      </c>
      <c r="K89" s="869">
        <v>0</v>
      </c>
      <c r="L89" s="869">
        <v>0</v>
      </c>
      <c r="M89" s="869">
        <v>0</v>
      </c>
      <c r="N89" s="845">
        <f>'3.1.1.6.'!E7</f>
        <v>53315</v>
      </c>
      <c r="O89" s="869">
        <v>0</v>
      </c>
      <c r="P89" s="852" t="s">
        <v>48</v>
      </c>
      <c r="Q89" s="843"/>
      <c r="R89" s="1516" t="s">
        <v>21</v>
      </c>
      <c r="S89" s="844" t="s">
        <v>13</v>
      </c>
    </row>
    <row r="90" spans="1:19" s="334" customFormat="1" ht="72" customHeight="1">
      <c r="A90" s="848"/>
      <c r="B90" s="848"/>
      <c r="C90" s="1575"/>
      <c r="D90" s="1577"/>
      <c r="E90" s="844" t="s">
        <v>1392</v>
      </c>
      <c r="F90" s="844"/>
      <c r="G90" s="845">
        <v>0</v>
      </c>
      <c r="H90" s="845">
        <v>0</v>
      </c>
      <c r="I90" s="845">
        <v>0</v>
      </c>
      <c r="J90" s="845">
        <v>0</v>
      </c>
      <c r="K90" s="845">
        <v>0</v>
      </c>
      <c r="L90" s="845">
        <f>'3.1.1.6.'!C7</f>
        <v>53315</v>
      </c>
      <c r="M90" s="845">
        <f>'3.1.1.6.'!D7</f>
        <v>53315</v>
      </c>
      <c r="N90" s="845"/>
      <c r="O90" s="845">
        <f>'3.1.1.6.'!E7</f>
        <v>53315</v>
      </c>
      <c r="P90" s="852"/>
      <c r="Q90" s="843"/>
      <c r="R90" s="1503"/>
      <c r="S90" s="844"/>
    </row>
    <row r="91" spans="1:19" s="334" customFormat="1" ht="74.25" customHeight="1">
      <c r="A91" s="848"/>
      <c r="B91" s="848"/>
      <c r="C91" s="1574" t="s">
        <v>1371</v>
      </c>
      <c r="D91" s="1582" t="s">
        <v>1295</v>
      </c>
      <c r="E91" s="849" t="s">
        <v>27</v>
      </c>
      <c r="F91" s="853"/>
      <c r="G91" s="1498">
        <v>50144741</v>
      </c>
      <c r="H91" s="1498">
        <v>50144741</v>
      </c>
      <c r="I91" s="1498">
        <v>50144741</v>
      </c>
      <c r="J91" s="875">
        <v>0</v>
      </c>
      <c r="K91" s="850">
        <v>0</v>
      </c>
      <c r="L91" s="850">
        <v>0</v>
      </c>
      <c r="M91" s="850">
        <v>0</v>
      </c>
      <c r="N91" s="850"/>
      <c r="O91" s="850">
        <v>0</v>
      </c>
      <c r="P91" s="1578" t="s">
        <v>48</v>
      </c>
      <c r="Q91" s="1576"/>
      <c r="R91" s="1592" t="s">
        <v>21</v>
      </c>
      <c r="S91" s="1595" t="s">
        <v>140</v>
      </c>
    </row>
    <row r="92" spans="1:19" s="334" customFormat="1" ht="78.75" customHeight="1">
      <c r="A92" s="848"/>
      <c r="B92" s="848"/>
      <c r="C92" s="1608"/>
      <c r="D92" s="1596"/>
      <c r="E92" s="848" t="s">
        <v>53</v>
      </c>
      <c r="F92" s="1410"/>
      <c r="G92" s="1499">
        <v>18036597</v>
      </c>
      <c r="H92" s="1499">
        <v>18036597</v>
      </c>
      <c r="I92" s="1499">
        <v>18036597</v>
      </c>
      <c r="J92" s="1461">
        <v>0</v>
      </c>
      <c r="K92" s="845">
        <v>0</v>
      </c>
      <c r="L92" s="845">
        <v>0</v>
      </c>
      <c r="M92" s="845">
        <v>0</v>
      </c>
      <c r="N92" s="845" t="e">
        <f>#REF!</f>
        <v>#REF!</v>
      </c>
      <c r="O92" s="845">
        <v>0</v>
      </c>
      <c r="P92" s="1579"/>
      <c r="Q92" s="1591"/>
      <c r="R92" s="1593"/>
      <c r="S92" s="1595"/>
    </row>
    <row r="93" spans="1:19" s="334" customFormat="1" ht="78.75" customHeight="1">
      <c r="A93" s="848"/>
      <c r="B93" s="848"/>
      <c r="C93" s="1575"/>
      <c r="D93" s="1583"/>
      <c r="E93" s="844" t="s">
        <v>1393</v>
      </c>
      <c r="F93" s="844"/>
      <c r="G93" s="1500">
        <v>0</v>
      </c>
      <c r="H93" s="1500">
        <v>0</v>
      </c>
      <c r="I93" s="1500">
        <v>0</v>
      </c>
      <c r="J93" s="845">
        <v>0</v>
      </c>
      <c r="K93" s="845">
        <f>'3.1.1.7.'!B5</f>
        <v>4640815.1946</v>
      </c>
      <c r="L93" s="845">
        <f>'3.1.1.7.'!C5</f>
        <v>4640815.1946</v>
      </c>
      <c r="M93" s="845">
        <f>'3.1.1.7.'!D5</f>
        <v>4640815.1946</v>
      </c>
      <c r="N93" s="845">
        <f>'3.1.1.7.'!E5</f>
        <v>4640815.1946</v>
      </c>
      <c r="O93" s="845">
        <f>'3.1.1.7.'!E5</f>
        <v>4640815.1946</v>
      </c>
      <c r="P93" s="1580"/>
      <c r="Q93" s="1577"/>
      <c r="R93" s="1594"/>
      <c r="S93" s="1595"/>
    </row>
    <row r="94" spans="1:19" s="334" customFormat="1" ht="78.75" customHeight="1">
      <c r="A94" s="848"/>
      <c r="B94" s="848"/>
      <c r="C94" s="1582" t="s">
        <v>1372</v>
      </c>
      <c r="D94" s="1582" t="s">
        <v>1328</v>
      </c>
      <c r="E94" s="849" t="s">
        <v>1391</v>
      </c>
      <c r="F94" s="849"/>
      <c r="G94" s="1501">
        <v>0</v>
      </c>
      <c r="H94" s="1501">
        <v>0</v>
      </c>
      <c r="I94" s="1501">
        <v>0</v>
      </c>
      <c r="J94" s="850">
        <v>0</v>
      </c>
      <c r="K94" s="845">
        <f>'3.1.1.8.'!B5</f>
        <v>37477</v>
      </c>
      <c r="L94" s="845">
        <f>'3.1.1.8.'!C5</f>
        <v>37477</v>
      </c>
      <c r="M94" s="845">
        <f>'3.1.1.8.'!D5</f>
        <v>37477</v>
      </c>
      <c r="N94" s="845">
        <f>'3.1.1.8.'!E5</f>
        <v>37477</v>
      </c>
      <c r="O94" s="845">
        <f>'3.1.1.8.'!E5</f>
        <v>37477</v>
      </c>
      <c r="P94" s="864" t="s">
        <v>48</v>
      </c>
      <c r="Q94" s="846" t="s">
        <v>69</v>
      </c>
      <c r="R94" s="1516" t="s">
        <v>21</v>
      </c>
      <c r="S94" s="864" t="s">
        <v>12</v>
      </c>
    </row>
    <row r="95" spans="1:19" s="334" customFormat="1" ht="78.75" customHeight="1">
      <c r="A95" s="848"/>
      <c r="B95" s="848"/>
      <c r="C95" s="1583"/>
      <c r="D95" s="1583"/>
      <c r="E95" s="849" t="s">
        <v>1393</v>
      </c>
      <c r="F95" s="849"/>
      <c r="G95" s="1501">
        <v>0</v>
      </c>
      <c r="H95" s="1501">
        <v>0</v>
      </c>
      <c r="I95" s="1501">
        <v>0</v>
      </c>
      <c r="J95" s="850">
        <v>0</v>
      </c>
      <c r="K95" s="850">
        <f>'3.1.1.8.'!B6</f>
        <v>254843</v>
      </c>
      <c r="L95" s="850">
        <f>'3.1.1.8.'!C6</f>
        <v>254843</v>
      </c>
      <c r="M95" s="850">
        <f>'3.1.1.8.'!D6</f>
        <v>254843</v>
      </c>
      <c r="N95" s="850">
        <f>'3.1.1.8.'!E6</f>
        <v>254843</v>
      </c>
      <c r="O95" s="850">
        <f>'3.1.1.8.'!E6</f>
        <v>254843</v>
      </c>
      <c r="P95" s="864" t="s">
        <v>48</v>
      </c>
      <c r="Q95" s="846" t="s">
        <v>69</v>
      </c>
      <c r="R95" s="1516" t="s">
        <v>21</v>
      </c>
      <c r="S95" s="864" t="s">
        <v>12</v>
      </c>
    </row>
    <row r="96" spans="1:19" s="334" customFormat="1" ht="79.5" customHeight="1">
      <c r="A96" s="848"/>
      <c r="B96" s="848"/>
      <c r="C96" s="1574" t="s">
        <v>1327</v>
      </c>
      <c r="D96" s="1576"/>
      <c r="E96" s="849" t="s">
        <v>53</v>
      </c>
      <c r="F96" s="849"/>
      <c r="G96" s="850">
        <v>0</v>
      </c>
      <c r="H96" s="850">
        <v>0</v>
      </c>
      <c r="I96" s="850">
        <v>0</v>
      </c>
      <c r="J96" s="850">
        <v>0</v>
      </c>
      <c r="K96" s="845">
        <v>0</v>
      </c>
      <c r="L96" s="845">
        <v>0</v>
      </c>
      <c r="M96" s="845">
        <v>0</v>
      </c>
      <c r="N96" s="845"/>
      <c r="O96" s="845">
        <v>0</v>
      </c>
      <c r="P96" s="1578" t="s">
        <v>48</v>
      </c>
      <c r="Q96" s="1576"/>
      <c r="R96" s="1592" t="s">
        <v>21</v>
      </c>
      <c r="S96" s="1595" t="s">
        <v>13</v>
      </c>
    </row>
    <row r="97" spans="1:19" s="334" customFormat="1" ht="79.5" customHeight="1">
      <c r="A97" s="848"/>
      <c r="B97" s="848"/>
      <c r="C97" s="1608"/>
      <c r="D97" s="1591"/>
      <c r="E97" s="849" t="s">
        <v>1393</v>
      </c>
      <c r="F97" s="849"/>
      <c r="G97" s="850">
        <v>0</v>
      </c>
      <c r="H97" s="850">
        <v>0</v>
      </c>
      <c r="I97" s="850">
        <v>0</v>
      </c>
      <c r="J97" s="850">
        <v>0</v>
      </c>
      <c r="K97" s="845">
        <v>0</v>
      </c>
      <c r="L97" s="845" t="str">
        <f>'3.1.1.9.'!H17</f>
        <v>2 499.00</v>
      </c>
      <c r="M97" s="845" t="str">
        <f>'3.1.1.9.'!M17</f>
        <v>2 499.00</v>
      </c>
      <c r="N97" s="845"/>
      <c r="O97" s="845" t="str">
        <f>M97</f>
        <v>2 499.00</v>
      </c>
      <c r="P97" s="1579"/>
      <c r="Q97" s="1591"/>
      <c r="R97" s="1593"/>
      <c r="S97" s="1595"/>
    </row>
    <row r="98" spans="1:19" s="334" customFormat="1" ht="79.5" customHeight="1">
      <c r="A98" s="848"/>
      <c r="B98" s="848"/>
      <c r="C98" s="1575"/>
      <c r="D98" s="1577"/>
      <c r="E98" s="849" t="s">
        <v>52</v>
      </c>
      <c r="F98" s="849"/>
      <c r="G98" s="850">
        <v>0</v>
      </c>
      <c r="H98" s="850">
        <v>0</v>
      </c>
      <c r="I98" s="850">
        <v>0</v>
      </c>
      <c r="J98" s="845">
        <v>0</v>
      </c>
      <c r="K98" s="845">
        <v>0</v>
      </c>
      <c r="L98" s="845" t="str">
        <f>'3.1.1.9.'!J17</f>
        <v>2 499.00</v>
      </c>
      <c r="M98" s="845" t="str">
        <f>'3.1.1.9.'!O17</f>
        <v>2 499.00</v>
      </c>
      <c r="N98" s="845"/>
      <c r="O98" s="845" t="str">
        <f>M98</f>
        <v>2 499.00</v>
      </c>
      <c r="P98" s="1580"/>
      <c r="Q98" s="1577"/>
      <c r="R98" s="1594"/>
      <c r="S98" s="1595"/>
    </row>
    <row r="99" spans="1:19" s="334" customFormat="1" ht="132" customHeight="1">
      <c r="A99" s="848"/>
      <c r="B99" s="848"/>
      <c r="C99" s="1495" t="s">
        <v>1373</v>
      </c>
      <c r="D99" s="868" t="s">
        <v>1296</v>
      </c>
      <c r="E99" s="844" t="s">
        <v>1405</v>
      </c>
      <c r="F99" s="844"/>
      <c r="G99" s="845">
        <v>0</v>
      </c>
      <c r="H99" s="845">
        <v>0</v>
      </c>
      <c r="I99" s="845">
        <v>0</v>
      </c>
      <c r="J99" s="845">
        <v>0</v>
      </c>
      <c r="K99" s="845">
        <f>'3.1.1.10.'!B4</f>
        <v>203698</v>
      </c>
      <c r="L99" s="845">
        <f>'3.1.1.10.'!C4</f>
        <v>203698</v>
      </c>
      <c r="M99" s="845">
        <f>'3.1.1.10.'!D4</f>
        <v>203698</v>
      </c>
      <c r="N99" s="845">
        <f>'3.1.1.10.'!E4</f>
        <v>203698</v>
      </c>
      <c r="O99" s="845">
        <f>'3.1.1.10.'!E4</f>
        <v>203698</v>
      </c>
      <c r="P99" s="864" t="s">
        <v>1297</v>
      </c>
      <c r="Q99" s="846" t="s">
        <v>125</v>
      </c>
      <c r="R99" s="1516" t="s">
        <v>21</v>
      </c>
      <c r="S99" s="864" t="s">
        <v>12</v>
      </c>
    </row>
    <row r="100" spans="1:19" s="334" customFormat="1" ht="132" customHeight="1">
      <c r="A100" s="848"/>
      <c r="B100" s="848"/>
      <c r="C100" s="1409" t="s">
        <v>1374</v>
      </c>
      <c r="D100" s="959" t="s">
        <v>1363</v>
      </c>
      <c r="E100" s="844" t="s">
        <v>910</v>
      </c>
      <c r="F100" s="844"/>
      <c r="G100" s="845">
        <v>0</v>
      </c>
      <c r="H100" s="845">
        <v>0</v>
      </c>
      <c r="I100" s="845">
        <v>0</v>
      </c>
      <c r="J100" s="845"/>
      <c r="K100" s="845">
        <f>'3.1.1.11.'!B5</f>
        <v>291520</v>
      </c>
      <c r="L100" s="845">
        <f>'3.1.1.11.'!C5</f>
        <v>145760</v>
      </c>
      <c r="M100" s="845">
        <f>'3.1.1.11.'!D5</f>
        <v>0</v>
      </c>
      <c r="N100" s="845">
        <f>'3.1.1.11.'!E5</f>
        <v>0</v>
      </c>
      <c r="O100" s="845">
        <f>'3.1.1.11.'!F5</f>
        <v>0</v>
      </c>
      <c r="P100" s="864" t="s">
        <v>125</v>
      </c>
      <c r="Q100" s="846"/>
      <c r="R100" s="1516" t="s">
        <v>21</v>
      </c>
      <c r="S100" s="864" t="s">
        <v>12</v>
      </c>
    </row>
    <row r="101" spans="1:19" s="334" customFormat="1" ht="82.5" customHeight="1">
      <c r="A101" s="1578" t="s">
        <v>142</v>
      </c>
      <c r="B101" s="1582" t="s">
        <v>143</v>
      </c>
      <c r="C101" s="1582" t="s">
        <v>942</v>
      </c>
      <c r="D101" s="1582" t="s">
        <v>144</v>
      </c>
      <c r="E101" s="844" t="s">
        <v>51</v>
      </c>
      <c r="F101" s="844"/>
      <c r="G101" s="845">
        <v>21073</v>
      </c>
      <c r="H101" s="845">
        <v>21073</v>
      </c>
      <c r="I101" s="845">
        <v>21073</v>
      </c>
      <c r="J101" s="845">
        <v>0</v>
      </c>
      <c r="K101" s="845">
        <v>0</v>
      </c>
      <c r="L101" s="845">
        <f>'3.1.2.'!C6</f>
        <v>40529.599999999999</v>
      </c>
      <c r="M101" s="845">
        <f>'3.1.2.'!D6</f>
        <v>40529.599999999999</v>
      </c>
      <c r="N101" s="845">
        <f>'3.1.2.'!E6</f>
        <v>40529.599999999999</v>
      </c>
      <c r="O101" s="845">
        <f>'3.1.2.'!E6</f>
        <v>40529.599999999999</v>
      </c>
      <c r="P101" s="1576" t="s">
        <v>48</v>
      </c>
      <c r="Q101" s="1576" t="s">
        <v>145</v>
      </c>
      <c r="R101" s="1592" t="s">
        <v>21</v>
      </c>
      <c r="S101" s="1595" t="s">
        <v>13</v>
      </c>
    </row>
    <row r="102" spans="1:19" s="334" customFormat="1" ht="72" customHeight="1">
      <c r="A102" s="1579"/>
      <c r="B102" s="1596"/>
      <c r="C102" s="1596"/>
      <c r="D102" s="1596"/>
      <c r="E102" s="844" t="s">
        <v>53</v>
      </c>
      <c r="F102" s="1462"/>
      <c r="G102" s="845">
        <v>364340</v>
      </c>
      <c r="H102" s="845">
        <v>364340</v>
      </c>
      <c r="I102" s="845">
        <v>364340</v>
      </c>
      <c r="J102" s="845">
        <v>0</v>
      </c>
      <c r="K102" s="845">
        <v>0</v>
      </c>
      <c r="L102" s="845">
        <v>0</v>
      </c>
      <c r="M102" s="845">
        <v>0</v>
      </c>
      <c r="N102" s="845">
        <f>'3.1.2.'!E7</f>
        <v>27155.03</v>
      </c>
      <c r="O102" s="845">
        <v>0</v>
      </c>
      <c r="P102" s="1591"/>
      <c r="Q102" s="1591"/>
      <c r="R102" s="1593"/>
      <c r="S102" s="1595"/>
    </row>
    <row r="103" spans="1:19" s="334" customFormat="1" ht="78.75" customHeight="1">
      <c r="A103" s="1579"/>
      <c r="B103" s="1596"/>
      <c r="C103" s="1596"/>
      <c r="D103" s="1596"/>
      <c r="E103" s="844" t="s">
        <v>27</v>
      </c>
      <c r="F103" s="1462"/>
      <c r="G103" s="845">
        <v>241565</v>
      </c>
      <c r="H103" s="845">
        <v>241565</v>
      </c>
      <c r="I103" s="845">
        <v>241565</v>
      </c>
      <c r="J103" s="845">
        <v>0</v>
      </c>
      <c r="K103" s="845">
        <v>0</v>
      </c>
      <c r="L103" s="845">
        <v>0</v>
      </c>
      <c r="M103" s="845">
        <v>0</v>
      </c>
      <c r="N103" s="845">
        <f>'3.1.2.'!E8</f>
        <v>13916.45</v>
      </c>
      <c r="O103" s="845">
        <v>0</v>
      </c>
      <c r="P103" s="1591"/>
      <c r="Q103" s="1591"/>
      <c r="R103" s="1593"/>
      <c r="S103" s="1595"/>
    </row>
    <row r="104" spans="1:19" s="334" customFormat="1" ht="78.75" customHeight="1">
      <c r="A104" s="1579"/>
      <c r="B104" s="1583"/>
      <c r="C104" s="1583"/>
      <c r="D104" s="1583"/>
      <c r="E104" s="844" t="s">
        <v>1392</v>
      </c>
      <c r="F104" s="1462"/>
      <c r="G104" s="845">
        <v>0</v>
      </c>
      <c r="H104" s="845">
        <v>0</v>
      </c>
      <c r="I104" s="845">
        <v>0</v>
      </c>
      <c r="J104" s="845">
        <v>0</v>
      </c>
      <c r="K104" s="845">
        <v>0</v>
      </c>
      <c r="L104" s="845">
        <f>'3.1.2.'!C7+'3.1.2.'!C8</f>
        <v>41071.479999999996</v>
      </c>
      <c r="M104" s="845">
        <f>'3.1.2.'!D7+'3.1.2.'!D8</f>
        <v>41071.479999999996</v>
      </c>
      <c r="N104" s="845">
        <f>'3.1.2.'!E7+'3.1.2.'!E8</f>
        <v>41071.479999999996</v>
      </c>
      <c r="O104" s="845">
        <f>'3.1.2.'!E7+'3.1.2.'!E8</f>
        <v>41071.479999999996</v>
      </c>
      <c r="P104" s="1577"/>
      <c r="Q104" s="1577"/>
      <c r="R104" s="1594"/>
      <c r="S104" s="1595"/>
    </row>
    <row r="105" spans="1:19" s="334" customFormat="1" ht="47.25">
      <c r="A105" s="1580"/>
      <c r="B105" s="857"/>
      <c r="C105" s="857" t="s">
        <v>872</v>
      </c>
      <c r="D105" s="858"/>
      <c r="E105" s="844" t="s">
        <v>51</v>
      </c>
      <c r="F105" s="844"/>
      <c r="G105" s="845">
        <v>0</v>
      </c>
      <c r="H105" s="845">
        <v>0</v>
      </c>
      <c r="I105" s="845">
        <v>0</v>
      </c>
      <c r="J105" s="845">
        <v>0</v>
      </c>
      <c r="K105" s="845">
        <v>0</v>
      </c>
      <c r="L105" s="845">
        <f>'3.1.2.1.'!C6</f>
        <v>16600</v>
      </c>
      <c r="M105" s="845">
        <f>'3.1.2.1.'!D6</f>
        <v>16600</v>
      </c>
      <c r="N105" s="845"/>
      <c r="O105" s="845">
        <f>'3.1.2.1.'!E6</f>
        <v>16600</v>
      </c>
      <c r="P105" s="844" t="s">
        <v>48</v>
      </c>
      <c r="Q105" s="844"/>
      <c r="R105" s="1518" t="s">
        <v>21</v>
      </c>
      <c r="S105" s="844" t="s">
        <v>1009</v>
      </c>
    </row>
    <row r="106" spans="1:19" s="334" customFormat="1" ht="409.6" customHeight="1">
      <c r="A106" s="843" t="s">
        <v>146</v>
      </c>
      <c r="B106" s="856" t="s">
        <v>971</v>
      </c>
      <c r="C106" s="856" t="s">
        <v>147</v>
      </c>
      <c r="D106" s="856" t="s">
        <v>962</v>
      </c>
      <c r="E106" s="849" t="s">
        <v>52</v>
      </c>
      <c r="F106" s="854"/>
      <c r="G106" s="850">
        <v>1399641</v>
      </c>
      <c r="H106" s="850">
        <v>1399641</v>
      </c>
      <c r="I106" s="850">
        <v>1399641</v>
      </c>
      <c r="J106" s="845">
        <v>0</v>
      </c>
      <c r="K106" s="845">
        <v>0</v>
      </c>
      <c r="L106" s="845">
        <f>SUM('3.1.3.'!C6)</f>
        <v>17460</v>
      </c>
      <c r="M106" s="845">
        <f>SUM('3.1.3.'!D6)</f>
        <v>23280</v>
      </c>
      <c r="N106" s="845"/>
      <c r="O106" s="845">
        <f>SUM('3.1.3.'!E6)</f>
        <v>23280</v>
      </c>
      <c r="P106" s="844" t="s">
        <v>48</v>
      </c>
      <c r="Q106" s="844" t="s">
        <v>926</v>
      </c>
      <c r="R106" s="1516" t="s">
        <v>21</v>
      </c>
      <c r="S106" s="844" t="s">
        <v>148</v>
      </c>
    </row>
    <row r="107" spans="1:19" s="334" customFormat="1" ht="87" customHeight="1">
      <c r="A107" s="1578" t="s">
        <v>149</v>
      </c>
      <c r="B107" s="1576" t="s">
        <v>150</v>
      </c>
      <c r="C107" s="856" t="s">
        <v>151</v>
      </c>
      <c r="D107" s="843"/>
      <c r="E107" s="849"/>
      <c r="F107" s="861"/>
      <c r="G107" s="850">
        <v>0</v>
      </c>
      <c r="H107" s="850">
        <v>0</v>
      </c>
      <c r="I107" s="850">
        <v>0</v>
      </c>
      <c r="J107" s="845">
        <v>0</v>
      </c>
      <c r="K107" s="845">
        <v>0</v>
      </c>
      <c r="L107" s="845">
        <v>0</v>
      </c>
      <c r="M107" s="845">
        <v>0</v>
      </c>
      <c r="N107" s="845"/>
      <c r="O107" s="845">
        <v>0</v>
      </c>
      <c r="P107" s="862" t="s">
        <v>70</v>
      </c>
      <c r="Q107" s="843" t="s">
        <v>847</v>
      </c>
      <c r="R107" s="863" t="s">
        <v>21</v>
      </c>
      <c r="S107" s="844" t="s">
        <v>152</v>
      </c>
    </row>
    <row r="108" spans="1:19" s="334" customFormat="1" ht="135.75" customHeight="1">
      <c r="A108" s="1579"/>
      <c r="B108" s="1591"/>
      <c r="C108" s="856" t="s">
        <v>849</v>
      </c>
      <c r="D108" s="843" t="s">
        <v>153</v>
      </c>
      <c r="E108" s="864" t="s">
        <v>861</v>
      </c>
      <c r="F108" s="861"/>
      <c r="G108" s="850">
        <v>0</v>
      </c>
      <c r="H108" s="850">
        <v>48400</v>
      </c>
      <c r="I108" s="850">
        <v>0</v>
      </c>
      <c r="J108" s="845">
        <v>0</v>
      </c>
      <c r="K108" s="845">
        <v>0</v>
      </c>
      <c r="L108" s="845">
        <v>0</v>
      </c>
      <c r="M108" s="845">
        <v>0</v>
      </c>
      <c r="N108" s="845"/>
      <c r="O108" s="845">
        <v>0</v>
      </c>
      <c r="P108" s="865" t="s">
        <v>45</v>
      </c>
      <c r="Q108" s="860"/>
      <c r="R108" s="1519" t="s">
        <v>154</v>
      </c>
      <c r="S108" s="844" t="s">
        <v>155</v>
      </c>
    </row>
    <row r="109" spans="1:19" s="334" customFormat="1" ht="105" customHeight="1">
      <c r="A109" s="1579"/>
      <c r="B109" s="1591"/>
      <c r="C109" s="856" t="s">
        <v>943</v>
      </c>
      <c r="D109" s="843" t="s">
        <v>156</v>
      </c>
      <c r="E109" s="849" t="s">
        <v>106</v>
      </c>
      <c r="F109" s="849"/>
      <c r="G109" s="850">
        <v>0</v>
      </c>
      <c r="H109" s="845">
        <v>0</v>
      </c>
      <c r="I109" s="845">
        <v>0</v>
      </c>
      <c r="J109" s="845">
        <v>0</v>
      </c>
      <c r="K109" s="845">
        <v>0</v>
      </c>
      <c r="L109" s="845">
        <f>'3.1.4.2.'!C10</f>
        <v>202996</v>
      </c>
      <c r="M109" s="845">
        <f>'3.1.4.2.'!D10</f>
        <v>202996</v>
      </c>
      <c r="N109" s="845">
        <v>202996</v>
      </c>
      <c r="O109" s="845">
        <f>'3.1.4.2.'!E10</f>
        <v>202996</v>
      </c>
      <c r="P109" s="844" t="s">
        <v>48</v>
      </c>
      <c r="Q109" s="867" t="s">
        <v>157</v>
      </c>
      <c r="R109" s="1517" t="s">
        <v>21</v>
      </c>
      <c r="S109" s="844" t="s">
        <v>158</v>
      </c>
    </row>
    <row r="110" spans="1:19" s="334" customFormat="1" ht="49.5" customHeight="1">
      <c r="A110" s="1579"/>
      <c r="B110" s="1591"/>
      <c r="C110" s="856" t="s">
        <v>907</v>
      </c>
      <c r="D110" s="843" t="s">
        <v>159</v>
      </c>
      <c r="E110" s="849"/>
      <c r="F110" s="849"/>
      <c r="G110" s="850">
        <v>0</v>
      </c>
      <c r="H110" s="845">
        <v>0</v>
      </c>
      <c r="I110" s="845">
        <v>0</v>
      </c>
      <c r="J110" s="845">
        <v>0</v>
      </c>
      <c r="K110" s="845" t="s">
        <v>848</v>
      </c>
      <c r="L110" s="845" t="s">
        <v>848</v>
      </c>
      <c r="M110" s="845" t="s">
        <v>848</v>
      </c>
      <c r="N110" s="845" t="s">
        <v>848</v>
      </c>
      <c r="O110" s="845" t="s">
        <v>848</v>
      </c>
      <c r="P110" s="844" t="s">
        <v>48</v>
      </c>
      <c r="Q110" s="844" t="s">
        <v>157</v>
      </c>
      <c r="R110" s="1516" t="s">
        <v>21</v>
      </c>
      <c r="S110" s="844" t="s">
        <v>91</v>
      </c>
    </row>
    <row r="111" spans="1:19" s="334" customFormat="1" ht="49.5" customHeight="1">
      <c r="A111" s="1579"/>
      <c r="B111" s="1591"/>
      <c r="C111" s="856" t="s">
        <v>908</v>
      </c>
      <c r="D111" s="843" t="s">
        <v>160</v>
      </c>
      <c r="E111" s="849"/>
      <c r="F111" s="849"/>
      <c r="G111" s="850">
        <f>G112+G113</f>
        <v>9877697</v>
      </c>
      <c r="H111" s="850">
        <f t="shared" ref="H111:N111" si="35">H112+H113</f>
        <v>9877697</v>
      </c>
      <c r="I111" s="850">
        <f t="shared" si="35"/>
        <v>9877697</v>
      </c>
      <c r="J111" s="850">
        <f t="shared" si="35"/>
        <v>0</v>
      </c>
      <c r="K111" s="850">
        <f>K112+K113</f>
        <v>0</v>
      </c>
      <c r="L111" s="850">
        <f>L112+L113</f>
        <v>9103240.5</v>
      </c>
      <c r="M111" s="850">
        <f>M112+M113</f>
        <v>11202341</v>
      </c>
      <c r="N111" s="850">
        <f t="shared" si="35"/>
        <v>11202341</v>
      </c>
      <c r="O111" s="850">
        <f>O112+O113</f>
        <v>11202341</v>
      </c>
      <c r="P111" s="844"/>
      <c r="Q111" s="844"/>
      <c r="R111" s="1516"/>
      <c r="S111" s="844"/>
    </row>
    <row r="112" spans="1:19" s="334" customFormat="1" ht="67.5" customHeight="1">
      <c r="A112" s="1579"/>
      <c r="B112" s="1591"/>
      <c r="C112" s="855" t="s">
        <v>909</v>
      </c>
      <c r="D112" s="843" t="s">
        <v>972</v>
      </c>
      <c r="E112" s="849" t="s">
        <v>106</v>
      </c>
      <c r="F112" s="861"/>
      <c r="G112" s="850">
        <v>2888567</v>
      </c>
      <c r="H112" s="850">
        <v>2888567</v>
      </c>
      <c r="I112" s="850">
        <v>2888567</v>
      </c>
      <c r="J112" s="845">
        <v>0</v>
      </c>
      <c r="K112" s="845">
        <v>0</v>
      </c>
      <c r="L112" s="845">
        <f>'3.1.4.4.1.'!C6</f>
        <v>2099100.5</v>
      </c>
      <c r="M112" s="845">
        <f>'3.1.4.4.1.'!D6</f>
        <v>4198201</v>
      </c>
      <c r="N112" s="845">
        <f>'3.1.4.4.1.'!E6</f>
        <v>4198201</v>
      </c>
      <c r="O112" s="845">
        <f>'3.1.4.4.1.'!F6</f>
        <v>4198201</v>
      </c>
      <c r="P112" s="844" t="s">
        <v>48</v>
      </c>
      <c r="Q112" s="844"/>
      <c r="R112" s="1516" t="s">
        <v>21</v>
      </c>
      <c r="S112" s="844" t="s">
        <v>158</v>
      </c>
    </row>
    <row r="113" spans="1:19" s="334" customFormat="1" ht="61.5" customHeight="1">
      <c r="A113" s="1579"/>
      <c r="B113" s="1591"/>
      <c r="C113" s="855" t="s">
        <v>850</v>
      </c>
      <c r="D113" s="843" t="s">
        <v>973</v>
      </c>
      <c r="E113" s="849" t="s">
        <v>106</v>
      </c>
      <c r="F113" s="861"/>
      <c r="G113" s="850">
        <v>6989130</v>
      </c>
      <c r="H113" s="850">
        <v>6989130</v>
      </c>
      <c r="I113" s="850">
        <v>6989130</v>
      </c>
      <c r="J113" s="845">
        <v>0</v>
      </c>
      <c r="K113" s="845">
        <v>0</v>
      </c>
      <c r="L113" s="845">
        <f>'3.1.4.4.2'!C10</f>
        <v>7004140</v>
      </c>
      <c r="M113" s="845">
        <f>'3.1.4.4.2'!D10</f>
        <v>7004140</v>
      </c>
      <c r="N113" s="845">
        <f>'3.1.4.4.2'!E10</f>
        <v>7004140</v>
      </c>
      <c r="O113" s="845">
        <f>'3.1.4.4.2'!E10</f>
        <v>7004140</v>
      </c>
      <c r="P113" s="844" t="s">
        <v>48</v>
      </c>
      <c r="Q113" s="844"/>
      <c r="R113" s="1516" t="s">
        <v>21</v>
      </c>
      <c r="S113" s="844" t="s">
        <v>158</v>
      </c>
    </row>
    <row r="114" spans="1:19" s="334" customFormat="1" ht="177.75" customHeight="1">
      <c r="A114" s="1580"/>
      <c r="B114" s="1577"/>
      <c r="C114" s="856" t="s">
        <v>898</v>
      </c>
      <c r="D114" s="843" t="s">
        <v>979</v>
      </c>
      <c r="E114" s="849"/>
      <c r="F114" s="849"/>
      <c r="G114" s="850">
        <v>0</v>
      </c>
      <c r="H114" s="845">
        <v>0</v>
      </c>
      <c r="I114" s="845">
        <v>0</v>
      </c>
      <c r="J114" s="845">
        <v>0</v>
      </c>
      <c r="K114" s="845">
        <v>0</v>
      </c>
      <c r="L114" s="845">
        <v>0</v>
      </c>
      <c r="M114" s="845">
        <v>0</v>
      </c>
      <c r="N114" s="845"/>
      <c r="O114" s="845">
        <v>0</v>
      </c>
      <c r="P114" s="844" t="s">
        <v>161</v>
      </c>
      <c r="Q114" s="844" t="s">
        <v>980</v>
      </c>
      <c r="R114" s="1516" t="s">
        <v>970</v>
      </c>
      <c r="S114" s="844" t="s">
        <v>12</v>
      </c>
    </row>
    <row r="115" spans="1:19" s="334" customFormat="1" ht="131.25" customHeight="1">
      <c r="A115" s="843" t="s">
        <v>163</v>
      </c>
      <c r="B115" s="856" t="s">
        <v>164</v>
      </c>
      <c r="C115" s="856" t="s">
        <v>165</v>
      </c>
      <c r="D115" s="843" t="s">
        <v>166</v>
      </c>
      <c r="E115" s="849" t="s">
        <v>52</v>
      </c>
      <c r="F115" s="849"/>
      <c r="G115" s="850">
        <v>0</v>
      </c>
      <c r="H115" s="845">
        <v>0</v>
      </c>
      <c r="I115" s="845">
        <v>0</v>
      </c>
      <c r="J115" s="845">
        <v>0</v>
      </c>
      <c r="K115" s="845">
        <v>0</v>
      </c>
      <c r="L115" s="845">
        <f>'3.1.5.'!C7</f>
        <v>3168</v>
      </c>
      <c r="M115" s="845">
        <f>'3.1.5.'!D7</f>
        <v>3168</v>
      </c>
      <c r="N115" s="845">
        <f>'3.1.5.'!E7</f>
        <v>3168</v>
      </c>
      <c r="O115" s="845">
        <f>'3.1.5.'!E7</f>
        <v>3168</v>
      </c>
      <c r="P115" s="844" t="s">
        <v>125</v>
      </c>
      <c r="Q115" s="844" t="s">
        <v>167</v>
      </c>
      <c r="R115" s="1516" t="s">
        <v>21</v>
      </c>
      <c r="S115" s="844" t="s">
        <v>152</v>
      </c>
    </row>
    <row r="116" spans="1:19" s="334" customFormat="1" ht="54.75" customHeight="1">
      <c r="A116" s="844" t="s">
        <v>169</v>
      </c>
      <c r="B116" s="844" t="s">
        <v>170</v>
      </c>
      <c r="C116" s="844" t="s">
        <v>171</v>
      </c>
      <c r="D116" s="844" t="s">
        <v>172</v>
      </c>
      <c r="E116" s="844"/>
      <c r="F116" s="844"/>
      <c r="G116" s="845">
        <v>0</v>
      </c>
      <c r="H116" s="845">
        <v>0</v>
      </c>
      <c r="I116" s="845">
        <v>0</v>
      </c>
      <c r="J116" s="845">
        <v>0</v>
      </c>
      <c r="K116" s="845">
        <v>0</v>
      </c>
      <c r="L116" s="845">
        <v>0</v>
      </c>
      <c r="M116" s="845">
        <v>0</v>
      </c>
      <c r="N116" s="845"/>
      <c r="O116" s="859">
        <v>0</v>
      </c>
      <c r="P116" s="844" t="s">
        <v>45</v>
      </c>
      <c r="Q116" s="844" t="s">
        <v>173</v>
      </c>
      <c r="R116" s="866" t="s">
        <v>820</v>
      </c>
      <c r="S116" s="844" t="s">
        <v>126</v>
      </c>
    </row>
    <row r="117" spans="1:19" s="334" customFormat="1" ht="80.25" customHeight="1">
      <c r="A117" s="864" t="s">
        <v>174</v>
      </c>
      <c r="B117" s="868" t="s">
        <v>175</v>
      </c>
      <c r="C117" s="868" t="s">
        <v>915</v>
      </c>
      <c r="D117" s="868" t="s">
        <v>176</v>
      </c>
      <c r="E117" s="844"/>
      <c r="F117" s="843"/>
      <c r="G117" s="869">
        <v>0</v>
      </c>
      <c r="H117" s="869">
        <v>0</v>
      </c>
      <c r="I117" s="851">
        <v>0</v>
      </c>
      <c r="J117" s="851">
        <v>0</v>
      </c>
      <c r="K117" s="869">
        <v>0</v>
      </c>
      <c r="L117" s="869">
        <v>0</v>
      </c>
      <c r="M117" s="869">
        <v>0</v>
      </c>
      <c r="N117" s="869"/>
      <c r="O117" s="870">
        <v>0</v>
      </c>
      <c r="P117" s="1411" t="s">
        <v>45</v>
      </c>
      <c r="Q117" s="844" t="s">
        <v>851</v>
      </c>
      <c r="R117" s="1520" t="s">
        <v>820</v>
      </c>
      <c r="S117" s="844" t="s">
        <v>177</v>
      </c>
    </row>
    <row r="118" spans="1:19" s="334" customFormat="1" ht="183.75" customHeight="1">
      <c r="A118" s="958" t="s">
        <v>1298</v>
      </c>
      <c r="B118" s="957" t="s">
        <v>1300</v>
      </c>
      <c r="C118" s="868" t="s">
        <v>1302</v>
      </c>
      <c r="D118" s="868" t="s">
        <v>1317</v>
      </c>
      <c r="E118" s="849" t="s">
        <v>1338</v>
      </c>
      <c r="F118" s="844"/>
      <c r="G118" s="845">
        <v>0</v>
      </c>
      <c r="H118" s="845">
        <v>478786</v>
      </c>
      <c r="I118" s="845">
        <v>478786</v>
      </c>
      <c r="J118" s="845">
        <v>0</v>
      </c>
      <c r="K118" s="845">
        <v>0</v>
      </c>
      <c r="L118" s="845">
        <v>0</v>
      </c>
      <c r="M118" s="845">
        <v>0</v>
      </c>
      <c r="N118" s="845"/>
      <c r="O118" s="845">
        <v>0</v>
      </c>
      <c r="P118" s="871" t="s">
        <v>1304</v>
      </c>
      <c r="Q118" s="844" t="s">
        <v>1319</v>
      </c>
      <c r="R118" s="1520" t="s">
        <v>1406</v>
      </c>
      <c r="S118" s="844" t="s">
        <v>199</v>
      </c>
    </row>
    <row r="119" spans="1:19" s="334" customFormat="1" ht="180.75" customHeight="1">
      <c r="A119" s="958" t="s">
        <v>1299</v>
      </c>
      <c r="B119" s="957" t="s">
        <v>1301</v>
      </c>
      <c r="C119" s="868" t="s">
        <v>1303</v>
      </c>
      <c r="D119" s="868" t="s">
        <v>1318</v>
      </c>
      <c r="E119" s="849" t="s">
        <v>1338</v>
      </c>
      <c r="F119" s="844"/>
      <c r="G119" s="845">
        <v>0</v>
      </c>
      <c r="H119" s="845">
        <v>478786</v>
      </c>
      <c r="I119" s="845">
        <v>478786</v>
      </c>
      <c r="J119" s="845">
        <v>0</v>
      </c>
      <c r="K119" s="845">
        <v>0</v>
      </c>
      <c r="L119" s="845">
        <v>0</v>
      </c>
      <c r="M119" s="845">
        <v>0</v>
      </c>
      <c r="N119" s="845"/>
      <c r="O119" s="845">
        <v>0</v>
      </c>
      <c r="P119" s="871" t="s">
        <v>1304</v>
      </c>
      <c r="Q119" s="844" t="s">
        <v>1320</v>
      </c>
      <c r="R119" s="1520" t="s">
        <v>1406</v>
      </c>
      <c r="S119" s="844" t="s">
        <v>199</v>
      </c>
    </row>
    <row r="120" spans="1:19" s="334" customFormat="1" ht="15.75">
      <c r="A120" s="1538" t="s">
        <v>178</v>
      </c>
      <c r="B120" s="1539"/>
      <c r="C120" s="1540"/>
      <c r="D120" s="1541"/>
      <c r="E120" s="1539"/>
      <c r="F120" s="1542"/>
      <c r="G120" s="1543">
        <f>G121+G122+G123+G124+G125+G126+G127+G128+G129+G131+G130</f>
        <v>894084.84</v>
      </c>
      <c r="H120" s="1543">
        <f t="shared" ref="H120:J120" si="36">H121+H122+H123+H124+H125+H126+H127+H128+H129+H131+H130</f>
        <v>894084.84</v>
      </c>
      <c r="I120" s="1543">
        <f t="shared" si="36"/>
        <v>894084.84</v>
      </c>
      <c r="J120" s="1543">
        <f t="shared" si="36"/>
        <v>0</v>
      </c>
      <c r="K120" s="1543">
        <f>K121+K122+K123+K124+K125+K126+K127+K128+K129+K131+K130</f>
        <v>5544</v>
      </c>
      <c r="L120" s="1543">
        <f t="shared" ref="L120:O120" si="37">L121+L122+L123+L124+L125+L126+L127+L128+L129+L131+L130</f>
        <v>479616.39999999991</v>
      </c>
      <c r="M120" s="1543">
        <f t="shared" si="37"/>
        <v>479616.39999999991</v>
      </c>
      <c r="N120" s="1543">
        <f t="shared" si="37"/>
        <v>479616.39999999991</v>
      </c>
      <c r="O120" s="1543">
        <f t="shared" si="37"/>
        <v>479616.39999999991</v>
      </c>
      <c r="P120" s="1544"/>
      <c r="Q120" s="1545"/>
      <c r="R120" s="1546"/>
      <c r="S120" s="1533"/>
    </row>
    <row r="121" spans="1:19" s="334" customFormat="1" ht="27.75" customHeight="1">
      <c r="A121" s="1595" t="s">
        <v>179</v>
      </c>
      <c r="B121" s="1582" t="s">
        <v>974</v>
      </c>
      <c r="C121" s="1582" t="s">
        <v>944</v>
      </c>
      <c r="D121" s="843" t="s">
        <v>180</v>
      </c>
      <c r="E121" s="791"/>
      <c r="F121" s="791"/>
      <c r="G121" s="850">
        <v>0</v>
      </c>
      <c r="H121" s="850">
        <v>0</v>
      </c>
      <c r="I121" s="850">
        <v>0</v>
      </c>
      <c r="J121" s="850">
        <v>0</v>
      </c>
      <c r="K121" s="850">
        <v>0</v>
      </c>
      <c r="L121" s="850">
        <v>0</v>
      </c>
      <c r="M121" s="850">
        <v>0</v>
      </c>
      <c r="N121" s="850"/>
      <c r="O121" s="872">
        <v>0</v>
      </c>
      <c r="P121" s="844" t="s">
        <v>48</v>
      </c>
      <c r="Q121" s="791" t="s">
        <v>69</v>
      </c>
      <c r="R121" s="1520" t="s">
        <v>820</v>
      </c>
      <c r="S121" s="844" t="s">
        <v>844</v>
      </c>
    </row>
    <row r="122" spans="1:19" s="334" customFormat="1" ht="78.75">
      <c r="A122" s="1595"/>
      <c r="B122" s="1596"/>
      <c r="C122" s="1596"/>
      <c r="D122" s="843" t="s">
        <v>852</v>
      </c>
      <c r="E122" s="844"/>
      <c r="F122" s="844"/>
      <c r="G122" s="845">
        <v>0</v>
      </c>
      <c r="H122" s="845">
        <v>0</v>
      </c>
      <c r="I122" s="845">
        <v>0</v>
      </c>
      <c r="J122" s="845">
        <v>0</v>
      </c>
      <c r="K122" s="845">
        <v>0</v>
      </c>
      <c r="L122" s="845">
        <v>0</v>
      </c>
      <c r="M122" s="845">
        <v>0</v>
      </c>
      <c r="N122" s="845"/>
      <c r="O122" s="850">
        <v>0</v>
      </c>
      <c r="P122" s="791" t="s">
        <v>48</v>
      </c>
      <c r="Q122" s="791" t="s">
        <v>69</v>
      </c>
      <c r="R122" s="1520" t="s">
        <v>820</v>
      </c>
      <c r="S122" s="844" t="s">
        <v>152</v>
      </c>
    </row>
    <row r="123" spans="1:19" s="334" customFormat="1" ht="63">
      <c r="A123" s="1595"/>
      <c r="B123" s="1583"/>
      <c r="C123" s="1583"/>
      <c r="D123" s="843" t="s">
        <v>181</v>
      </c>
      <c r="E123" s="843"/>
      <c r="F123" s="843"/>
      <c r="G123" s="869">
        <v>0</v>
      </c>
      <c r="H123" s="869">
        <v>0</v>
      </c>
      <c r="I123" s="869">
        <v>0</v>
      </c>
      <c r="J123" s="869">
        <v>0</v>
      </c>
      <c r="K123" s="869">
        <v>0</v>
      </c>
      <c r="L123" s="869">
        <v>0</v>
      </c>
      <c r="M123" s="869">
        <v>0</v>
      </c>
      <c r="N123" s="869"/>
      <c r="O123" s="869">
        <v>0</v>
      </c>
      <c r="P123" s="873" t="s">
        <v>48</v>
      </c>
      <c r="Q123" s="873" t="s">
        <v>69</v>
      </c>
      <c r="R123" s="1520" t="s">
        <v>820</v>
      </c>
      <c r="S123" s="844" t="s">
        <v>162</v>
      </c>
    </row>
    <row r="124" spans="1:19" s="334" customFormat="1" ht="54" customHeight="1">
      <c r="A124" s="1579" t="s">
        <v>182</v>
      </c>
      <c r="B124" s="1667" t="s">
        <v>1407</v>
      </c>
      <c r="C124" s="1578" t="s">
        <v>1408</v>
      </c>
      <c r="D124" s="843" t="s">
        <v>184</v>
      </c>
      <c r="E124" s="844"/>
      <c r="F124" s="844"/>
      <c r="G124" s="845">
        <v>0</v>
      </c>
      <c r="H124" s="845">
        <v>0</v>
      </c>
      <c r="I124" s="845">
        <v>0</v>
      </c>
      <c r="J124" s="845">
        <v>0</v>
      </c>
      <c r="K124" s="845">
        <v>0</v>
      </c>
      <c r="L124" s="845">
        <v>0</v>
      </c>
      <c r="M124" s="845">
        <v>0</v>
      </c>
      <c r="N124" s="845"/>
      <c r="O124" s="845">
        <v>0</v>
      </c>
      <c r="P124" s="791" t="s">
        <v>45</v>
      </c>
      <c r="Q124" s="791" t="s">
        <v>263</v>
      </c>
      <c r="R124" s="1520" t="s">
        <v>820</v>
      </c>
      <c r="S124" s="844" t="s">
        <v>126</v>
      </c>
    </row>
    <row r="125" spans="1:19" s="334" customFormat="1" ht="33.75" customHeight="1">
      <c r="A125" s="1579"/>
      <c r="B125" s="1668"/>
      <c r="C125" s="1579"/>
      <c r="D125" s="843" t="s">
        <v>185</v>
      </c>
      <c r="E125" s="873"/>
      <c r="F125" s="873"/>
      <c r="G125" s="869">
        <v>0</v>
      </c>
      <c r="H125" s="869">
        <v>0</v>
      </c>
      <c r="I125" s="869">
        <v>0</v>
      </c>
      <c r="J125" s="869">
        <v>0</v>
      </c>
      <c r="K125" s="869">
        <v>0</v>
      </c>
      <c r="L125" s="869">
        <v>0</v>
      </c>
      <c r="M125" s="869">
        <v>0</v>
      </c>
      <c r="N125" s="869"/>
      <c r="O125" s="869">
        <v>0</v>
      </c>
      <c r="P125" s="791" t="s">
        <v>186</v>
      </c>
      <c r="Q125" s="791"/>
      <c r="R125" s="1520" t="s">
        <v>820</v>
      </c>
      <c r="S125" s="844" t="s">
        <v>126</v>
      </c>
    </row>
    <row r="126" spans="1:19" s="334" customFormat="1" ht="99" customHeight="1">
      <c r="A126" s="1579"/>
      <c r="B126" s="1668"/>
      <c r="C126" s="1579"/>
      <c r="D126" s="844" t="s">
        <v>187</v>
      </c>
      <c r="E126" s="844"/>
      <c r="F126" s="844"/>
      <c r="G126" s="845">
        <v>0</v>
      </c>
      <c r="H126" s="845">
        <v>0</v>
      </c>
      <c r="I126" s="845">
        <v>0</v>
      </c>
      <c r="J126" s="845">
        <v>0</v>
      </c>
      <c r="K126" s="845">
        <v>0</v>
      </c>
      <c r="L126" s="845">
        <v>0</v>
      </c>
      <c r="M126" s="845">
        <v>0</v>
      </c>
      <c r="N126" s="845"/>
      <c r="O126" s="845">
        <v>0</v>
      </c>
      <c r="P126" s="791" t="s">
        <v>186</v>
      </c>
      <c r="Q126" s="868" t="s">
        <v>188</v>
      </c>
      <c r="R126" s="847" t="s">
        <v>820</v>
      </c>
      <c r="S126" s="844" t="s">
        <v>152</v>
      </c>
    </row>
    <row r="127" spans="1:19" s="334" customFormat="1" ht="132.75" customHeight="1">
      <c r="A127" s="1580"/>
      <c r="B127" s="1669"/>
      <c r="C127" s="1580"/>
      <c r="D127" s="874" t="s">
        <v>183</v>
      </c>
      <c r="E127" s="844" t="s">
        <v>26</v>
      </c>
      <c r="F127" s="862"/>
      <c r="G127" s="845">
        <v>874747</v>
      </c>
      <c r="H127" s="845">
        <v>874747</v>
      </c>
      <c r="I127" s="845">
        <v>874747</v>
      </c>
      <c r="J127" s="845">
        <v>0</v>
      </c>
      <c r="K127" s="845">
        <v>0</v>
      </c>
      <c r="L127" s="845">
        <f>'3.2.2.'!B6</f>
        <v>474072.39999999991</v>
      </c>
      <c r="M127" s="845">
        <f>'3.2.2.'!C6</f>
        <v>474072.39999999991</v>
      </c>
      <c r="N127" s="845">
        <f>'3.2.2.'!D6</f>
        <v>474072.39999999991</v>
      </c>
      <c r="O127" s="845">
        <f>'3.2.2.'!E6</f>
        <v>474072.39999999991</v>
      </c>
      <c r="P127" s="791" t="s">
        <v>70</v>
      </c>
      <c r="Q127" s="791" t="s">
        <v>945</v>
      </c>
      <c r="R127" s="1516" t="s">
        <v>21</v>
      </c>
      <c r="S127" s="844" t="s">
        <v>162</v>
      </c>
    </row>
    <row r="128" spans="1:19" s="334" customFormat="1" ht="195" customHeight="1">
      <c r="A128" s="852" t="s">
        <v>189</v>
      </c>
      <c r="B128" s="921" t="s">
        <v>190</v>
      </c>
      <c r="C128" s="856" t="s">
        <v>853</v>
      </c>
      <c r="D128" s="843" t="s">
        <v>191</v>
      </c>
      <c r="E128" s="791"/>
      <c r="F128" s="791"/>
      <c r="G128" s="845">
        <v>0</v>
      </c>
      <c r="H128" s="845">
        <v>0</v>
      </c>
      <c r="I128" s="845">
        <v>0</v>
      </c>
      <c r="J128" s="845">
        <v>0</v>
      </c>
      <c r="K128" s="845">
        <v>0</v>
      </c>
      <c r="L128" s="845">
        <v>0</v>
      </c>
      <c r="M128" s="845">
        <v>0</v>
      </c>
      <c r="N128" s="845"/>
      <c r="O128" s="845">
        <v>0</v>
      </c>
      <c r="P128" s="864" t="s">
        <v>192</v>
      </c>
      <c r="Q128" s="864" t="s">
        <v>946</v>
      </c>
      <c r="R128" s="1516" t="s">
        <v>820</v>
      </c>
      <c r="S128" s="864" t="s">
        <v>50</v>
      </c>
    </row>
    <row r="129" spans="1:19" s="334" customFormat="1" ht="83.25" customHeight="1">
      <c r="A129" s="1582" t="s">
        <v>193</v>
      </c>
      <c r="B129" s="1582" t="s">
        <v>975</v>
      </c>
      <c r="C129" s="1582" t="s">
        <v>1378</v>
      </c>
      <c r="D129" s="1582" t="s">
        <v>194</v>
      </c>
      <c r="E129" s="791" t="s">
        <v>53</v>
      </c>
      <c r="F129" s="791"/>
      <c r="G129" s="850">
        <v>18140</v>
      </c>
      <c r="H129" s="850">
        <v>18140</v>
      </c>
      <c r="I129" s="850">
        <v>18140</v>
      </c>
      <c r="J129" s="845">
        <v>0</v>
      </c>
      <c r="K129" s="845">
        <v>0</v>
      </c>
      <c r="L129" s="845">
        <v>0</v>
      </c>
      <c r="M129" s="845">
        <v>0</v>
      </c>
      <c r="N129" s="845">
        <f>'3.2.4.'!E5</f>
        <v>1352</v>
      </c>
      <c r="O129" s="845">
        <v>0</v>
      </c>
      <c r="P129" s="1578" t="s">
        <v>48</v>
      </c>
      <c r="Q129" s="1578"/>
      <c r="R129" s="1592" t="s">
        <v>21</v>
      </c>
      <c r="S129" s="1595" t="s">
        <v>1014</v>
      </c>
    </row>
    <row r="130" spans="1:19" s="334" customFormat="1" ht="83.25" customHeight="1">
      <c r="A130" s="1596"/>
      <c r="B130" s="1596"/>
      <c r="C130" s="1596"/>
      <c r="D130" s="1596"/>
      <c r="E130" s="791" t="s">
        <v>1392</v>
      </c>
      <c r="F130" s="791"/>
      <c r="G130" s="850">
        <v>0</v>
      </c>
      <c r="H130" s="850">
        <v>0</v>
      </c>
      <c r="I130" s="850">
        <v>0</v>
      </c>
      <c r="J130" s="845">
        <v>0</v>
      </c>
      <c r="K130" s="845">
        <f>'3.2.4.'!B5</f>
        <v>1352</v>
      </c>
      <c r="L130" s="845">
        <f>'3.2.4.'!C5</f>
        <v>1352</v>
      </c>
      <c r="M130" s="845">
        <f>'3.2.4.'!D5</f>
        <v>1352</v>
      </c>
      <c r="N130" s="845"/>
      <c r="O130" s="845">
        <f>'3.2.4.'!E5</f>
        <v>1352</v>
      </c>
      <c r="P130" s="1579"/>
      <c r="Q130" s="1579"/>
      <c r="R130" s="1593"/>
      <c r="S130" s="1595"/>
    </row>
    <row r="131" spans="1:19" s="334" customFormat="1" ht="76.5" customHeight="1">
      <c r="A131" s="1583"/>
      <c r="B131" s="1583"/>
      <c r="C131" s="1583"/>
      <c r="D131" s="1583"/>
      <c r="E131" s="791" t="s">
        <v>52</v>
      </c>
      <c r="F131" s="791"/>
      <c r="G131" s="850">
        <v>1197.8399999999999</v>
      </c>
      <c r="H131" s="850">
        <v>1197.8399999999999</v>
      </c>
      <c r="I131" s="850">
        <v>1197.8399999999999</v>
      </c>
      <c r="J131" s="845">
        <v>0</v>
      </c>
      <c r="K131" s="845">
        <f>'3.2.4.'!B6</f>
        <v>4192</v>
      </c>
      <c r="L131" s="845">
        <f>'3.2.4.'!C6</f>
        <v>4192</v>
      </c>
      <c r="M131" s="845">
        <f>'3.2.4.'!D6</f>
        <v>4192</v>
      </c>
      <c r="N131" s="845">
        <f>'3.2.4.'!E6</f>
        <v>4192</v>
      </c>
      <c r="O131" s="845">
        <f>'3.2.4.'!E6</f>
        <v>4192</v>
      </c>
      <c r="P131" s="1580"/>
      <c r="Q131" s="1580"/>
      <c r="R131" s="1594"/>
      <c r="S131" s="1595"/>
    </row>
    <row r="132" spans="1:19" s="334" customFormat="1" ht="15.75">
      <c r="A132" s="1547" t="s">
        <v>195</v>
      </c>
      <c r="B132" s="1533"/>
      <c r="C132" s="1534"/>
      <c r="D132" s="1535"/>
      <c r="E132" s="1533"/>
      <c r="F132" s="1548"/>
      <c r="G132" s="1549">
        <f>G133+G134+G135+G136+G137+G138+G140+G141+G139+G140+G142</f>
        <v>2638816</v>
      </c>
      <c r="H132" s="1549">
        <f t="shared" ref="H132:J132" si="38">H133+H134+H135+H136+H137+H138+H140+H141+H139+H140+H142</f>
        <v>2638816</v>
      </c>
      <c r="I132" s="1549">
        <f t="shared" si="38"/>
        <v>2638816</v>
      </c>
      <c r="J132" s="1549">
        <f t="shared" si="38"/>
        <v>0</v>
      </c>
      <c r="K132" s="1549">
        <f>K133+K134+K135+K136+K137+K138+K139+K140+K141+K142</f>
        <v>2969032</v>
      </c>
      <c r="L132" s="1549">
        <f t="shared" ref="L132:O132" si="39">L133+L134+L135+L136+L137+L138+L139+L140+L141+L142</f>
        <v>3045896.7</v>
      </c>
      <c r="M132" s="1549">
        <f t="shared" si="39"/>
        <v>3045896.7</v>
      </c>
      <c r="N132" s="1549">
        <f t="shared" si="39"/>
        <v>2114801.4000000004</v>
      </c>
      <c r="O132" s="1549">
        <f t="shared" si="39"/>
        <v>3045896.7</v>
      </c>
      <c r="P132" s="1550"/>
      <c r="Q132" s="1550"/>
      <c r="R132" s="1551"/>
      <c r="S132" s="1533"/>
    </row>
    <row r="133" spans="1:19" s="334" customFormat="1" ht="54" customHeight="1">
      <c r="A133" s="1578" t="s">
        <v>196</v>
      </c>
      <c r="B133" s="1578" t="s">
        <v>197</v>
      </c>
      <c r="C133" s="1582" t="s">
        <v>854</v>
      </c>
      <c r="D133" s="876" t="s">
        <v>947</v>
      </c>
      <c r="E133" s="844"/>
      <c r="F133" s="844"/>
      <c r="G133" s="845">
        <v>0</v>
      </c>
      <c r="H133" s="845">
        <v>0</v>
      </c>
      <c r="I133" s="845">
        <v>0</v>
      </c>
      <c r="J133" s="845">
        <v>0</v>
      </c>
      <c r="K133" s="845">
        <v>0</v>
      </c>
      <c r="L133" s="845">
        <v>0</v>
      </c>
      <c r="M133" s="845">
        <v>0</v>
      </c>
      <c r="N133" s="845">
        <f>N136+N137+N138</f>
        <v>585064.70000000007</v>
      </c>
      <c r="O133" s="845">
        <v>0</v>
      </c>
      <c r="P133" s="791" t="s">
        <v>45</v>
      </c>
      <c r="Q133" s="791"/>
      <c r="R133" s="847" t="s">
        <v>820</v>
      </c>
      <c r="S133" s="791" t="s">
        <v>71</v>
      </c>
    </row>
    <row r="134" spans="1:19" s="334" customFormat="1" ht="144.75" customHeight="1">
      <c r="A134" s="1579"/>
      <c r="B134" s="1579"/>
      <c r="C134" s="1596"/>
      <c r="D134" s="877" t="s">
        <v>855</v>
      </c>
      <c r="E134" s="844"/>
      <c r="F134" s="844"/>
      <c r="G134" s="845">
        <v>0</v>
      </c>
      <c r="H134" s="845">
        <v>0</v>
      </c>
      <c r="I134" s="845">
        <v>0</v>
      </c>
      <c r="J134" s="845">
        <v>0</v>
      </c>
      <c r="K134" s="845">
        <v>0</v>
      </c>
      <c r="L134" s="845">
        <v>0</v>
      </c>
      <c r="M134" s="845">
        <v>0</v>
      </c>
      <c r="N134" s="869"/>
      <c r="O134" s="845">
        <v>0</v>
      </c>
      <c r="P134" s="791" t="s">
        <v>70</v>
      </c>
      <c r="Q134" s="791" t="s">
        <v>198</v>
      </c>
      <c r="R134" s="847" t="s">
        <v>820</v>
      </c>
      <c r="S134" s="791" t="s">
        <v>857</v>
      </c>
    </row>
    <row r="135" spans="1:19" s="334" customFormat="1" ht="65.25" customHeight="1">
      <c r="A135" s="1579"/>
      <c r="B135" s="1579"/>
      <c r="C135" s="1596"/>
      <c r="D135" s="878" t="s">
        <v>856</v>
      </c>
      <c r="E135" s="844"/>
      <c r="F135" s="844"/>
      <c r="G135" s="845">
        <v>0</v>
      </c>
      <c r="H135" s="845">
        <v>0</v>
      </c>
      <c r="I135" s="845">
        <v>0</v>
      </c>
      <c r="J135" s="845">
        <v>0</v>
      </c>
      <c r="K135" s="845">
        <v>0</v>
      </c>
      <c r="L135" s="845">
        <v>0</v>
      </c>
      <c r="M135" s="845">
        <v>0</v>
      </c>
      <c r="N135" s="869"/>
      <c r="O135" s="845">
        <v>0</v>
      </c>
      <c r="P135" s="791" t="s">
        <v>70</v>
      </c>
      <c r="Q135" s="791" t="s">
        <v>198</v>
      </c>
      <c r="R135" s="847" t="s">
        <v>820</v>
      </c>
      <c r="S135" s="791" t="s">
        <v>857</v>
      </c>
    </row>
    <row r="136" spans="1:19" s="334" customFormat="1" ht="72.75" customHeight="1">
      <c r="A136" s="1579"/>
      <c r="B136" s="1579"/>
      <c r="C136" s="950" t="s">
        <v>1380</v>
      </c>
      <c r="D136" s="849" t="s">
        <v>201</v>
      </c>
      <c r="E136" s="844" t="s">
        <v>52</v>
      </c>
      <c r="F136" s="879"/>
      <c r="G136" s="845">
        <v>316658</v>
      </c>
      <c r="H136" s="845">
        <v>316658</v>
      </c>
      <c r="I136" s="845">
        <v>316658</v>
      </c>
      <c r="J136" s="845">
        <v>0</v>
      </c>
      <c r="K136" s="845">
        <v>0</v>
      </c>
      <c r="L136" s="845">
        <f>'3.3.1.1.'!C8</f>
        <v>209678</v>
      </c>
      <c r="M136" s="845">
        <f>'3.3.1.1.'!D8</f>
        <v>209678</v>
      </c>
      <c r="N136" s="845">
        <f>'3.3.1.1.'!E8</f>
        <v>209678</v>
      </c>
      <c r="O136" s="845">
        <f>'3.3.1.1.'!E8</f>
        <v>209678</v>
      </c>
      <c r="P136" s="791" t="s">
        <v>48</v>
      </c>
      <c r="Q136" s="791"/>
      <c r="R136" s="1516" t="s">
        <v>21</v>
      </c>
      <c r="S136" s="791" t="s">
        <v>857</v>
      </c>
    </row>
    <row r="137" spans="1:19" s="334" customFormat="1" ht="94.5" customHeight="1">
      <c r="A137" s="1579"/>
      <c r="B137" s="1579"/>
      <c r="C137" s="855" t="s">
        <v>1379</v>
      </c>
      <c r="D137" s="844" t="s">
        <v>202</v>
      </c>
      <c r="E137" s="1410" t="s">
        <v>52</v>
      </c>
      <c r="F137" s="1497"/>
      <c r="G137" s="845">
        <v>0</v>
      </c>
      <c r="H137" s="845">
        <v>0</v>
      </c>
      <c r="I137" s="845">
        <v>0</v>
      </c>
      <c r="J137" s="845">
        <v>0</v>
      </c>
      <c r="K137" s="845">
        <v>0</v>
      </c>
      <c r="L137" s="845">
        <f>'3.3.1.2.'!B6</f>
        <v>375386.7</v>
      </c>
      <c r="M137" s="845">
        <f>'3.3.1.2.'!C6</f>
        <v>375386.70000000007</v>
      </c>
      <c r="N137" s="845">
        <f>'3.3.1.2.'!D6</f>
        <v>375386.70000000007</v>
      </c>
      <c r="O137" s="845">
        <f>'3.3.1.2.'!D6</f>
        <v>375386.70000000007</v>
      </c>
      <c r="P137" s="791" t="s">
        <v>48</v>
      </c>
      <c r="Q137" s="791"/>
      <c r="R137" s="1516" t="s">
        <v>21</v>
      </c>
      <c r="S137" s="791" t="s">
        <v>857</v>
      </c>
    </row>
    <row r="138" spans="1:19" s="334" customFormat="1" ht="123" customHeight="1">
      <c r="A138" s="1579"/>
      <c r="B138" s="1579"/>
      <c r="C138" s="855" t="s">
        <v>1381</v>
      </c>
      <c r="D138" s="844" t="s">
        <v>1330</v>
      </c>
      <c r="E138" s="844" t="s">
        <v>52</v>
      </c>
      <c r="F138" s="879"/>
      <c r="G138" s="845">
        <v>2322158</v>
      </c>
      <c r="H138" s="845">
        <v>2322158</v>
      </c>
      <c r="I138" s="845">
        <v>2322158</v>
      </c>
      <c r="J138" s="845">
        <v>0</v>
      </c>
      <c r="K138" s="845">
        <v>1516160</v>
      </c>
      <c r="L138" s="845">
        <v>1516160</v>
      </c>
      <c r="M138" s="845">
        <v>1516160</v>
      </c>
      <c r="N138" s="869"/>
      <c r="O138" s="845">
        <v>1516160</v>
      </c>
      <c r="P138" s="791" t="s">
        <v>48</v>
      </c>
      <c r="Q138" s="791"/>
      <c r="R138" s="1516" t="s">
        <v>21</v>
      </c>
      <c r="S138" s="791" t="s">
        <v>844</v>
      </c>
    </row>
    <row r="139" spans="1:19" s="334" customFormat="1" ht="52.5" customHeight="1">
      <c r="A139" s="1580"/>
      <c r="B139" s="1580"/>
      <c r="C139" s="855" t="s">
        <v>1382</v>
      </c>
      <c r="D139" s="844" t="s">
        <v>1331</v>
      </c>
      <c r="E139" s="844" t="s">
        <v>1394</v>
      </c>
      <c r="F139" s="879"/>
      <c r="G139" s="845">
        <v>0</v>
      </c>
      <c r="H139" s="845">
        <v>0</v>
      </c>
      <c r="I139" s="845">
        <v>0</v>
      </c>
      <c r="J139" s="845">
        <v>0</v>
      </c>
      <c r="K139" s="845">
        <f>'3.3.1.4.'!B4</f>
        <v>847872</v>
      </c>
      <c r="L139" s="845">
        <f>'3.3.1.4.'!C4</f>
        <v>847872</v>
      </c>
      <c r="M139" s="845">
        <f>'3.3.1.4.'!D4</f>
        <v>847872</v>
      </c>
      <c r="N139" s="845">
        <f>'3.3.1.4.'!E4</f>
        <v>847872</v>
      </c>
      <c r="O139" s="845">
        <f>'3.3.1.4.'!E4</f>
        <v>847872</v>
      </c>
      <c r="P139" s="791" t="s">
        <v>48</v>
      </c>
      <c r="Q139" s="791"/>
      <c r="R139" s="1516" t="s">
        <v>21</v>
      </c>
      <c r="S139" s="791" t="s">
        <v>844</v>
      </c>
    </row>
    <row r="140" spans="1:19" s="334" customFormat="1" ht="225" customHeight="1">
      <c r="A140" s="843" t="s">
        <v>204</v>
      </c>
      <c r="B140" s="843" t="s">
        <v>205</v>
      </c>
      <c r="C140" s="844" t="s">
        <v>206</v>
      </c>
      <c r="D140" s="844" t="s">
        <v>981</v>
      </c>
      <c r="E140" s="849"/>
      <c r="F140" s="849"/>
      <c r="G140" s="845">
        <v>0</v>
      </c>
      <c r="H140" s="845">
        <v>0</v>
      </c>
      <c r="I140" s="845">
        <v>0</v>
      </c>
      <c r="J140" s="845">
        <v>0</v>
      </c>
      <c r="K140" s="845">
        <v>0</v>
      </c>
      <c r="L140" s="845">
        <v>0</v>
      </c>
      <c r="M140" s="845">
        <v>0</v>
      </c>
      <c r="N140" s="845"/>
      <c r="O140" s="845">
        <v>0</v>
      </c>
      <c r="P140" s="791" t="s">
        <v>982</v>
      </c>
      <c r="Q140" s="791" t="s">
        <v>208</v>
      </c>
      <c r="R140" s="1516" t="s">
        <v>21</v>
      </c>
      <c r="S140" s="791" t="s">
        <v>50</v>
      </c>
    </row>
    <row r="141" spans="1:19" s="334" customFormat="1" ht="130.5" customHeight="1">
      <c r="A141" s="843" t="s">
        <v>209</v>
      </c>
      <c r="B141" s="843" t="s">
        <v>210</v>
      </c>
      <c r="C141" s="844" t="s">
        <v>211</v>
      </c>
      <c r="D141" s="844" t="s">
        <v>858</v>
      </c>
      <c r="E141" s="844"/>
      <c r="F141" s="844"/>
      <c r="G141" s="845">
        <v>0</v>
      </c>
      <c r="H141" s="845">
        <v>0</v>
      </c>
      <c r="I141" s="845">
        <v>0</v>
      </c>
      <c r="J141" s="845">
        <v>0</v>
      </c>
      <c r="K141" s="845">
        <v>0</v>
      </c>
      <c r="L141" s="845">
        <v>0</v>
      </c>
      <c r="M141" s="845">
        <v>0</v>
      </c>
      <c r="N141" s="845"/>
      <c r="O141" s="845">
        <v>0</v>
      </c>
      <c r="P141" s="844" t="s">
        <v>212</v>
      </c>
      <c r="Q141" s="844" t="s">
        <v>859</v>
      </c>
      <c r="R141" s="847" t="s">
        <v>820</v>
      </c>
      <c r="S141" s="844" t="s">
        <v>81</v>
      </c>
    </row>
    <row r="142" spans="1:19" s="334" customFormat="1" ht="134.25" customHeight="1">
      <c r="A142" s="843" t="s">
        <v>1307</v>
      </c>
      <c r="B142" s="843" t="s">
        <v>1308</v>
      </c>
      <c r="C142" s="843" t="s">
        <v>1377</v>
      </c>
      <c r="D142" s="843" t="s">
        <v>1321</v>
      </c>
      <c r="E142" s="844" t="s">
        <v>52</v>
      </c>
      <c r="F142" s="843"/>
      <c r="G142" s="869">
        <v>0</v>
      </c>
      <c r="H142" s="869">
        <v>0</v>
      </c>
      <c r="I142" s="869">
        <v>0</v>
      </c>
      <c r="J142" s="869">
        <v>0</v>
      </c>
      <c r="K142" s="869">
        <f>'3.3.4.'!B5</f>
        <v>605000</v>
      </c>
      <c r="L142" s="869">
        <f>'3.3.4.'!C5</f>
        <v>96800</v>
      </c>
      <c r="M142" s="869">
        <f>'3.3.4.'!D5</f>
        <v>96800</v>
      </c>
      <c r="N142" s="869">
        <f>'3.3.4.'!E5</f>
        <v>96800</v>
      </c>
      <c r="O142" s="869">
        <f>'3.3.4.'!E5</f>
        <v>96800</v>
      </c>
      <c r="P142" s="843" t="s">
        <v>1332</v>
      </c>
      <c r="Q142" s="843" t="s">
        <v>125</v>
      </c>
      <c r="R142" s="1503" t="s">
        <v>21</v>
      </c>
      <c r="S142" s="844" t="s">
        <v>12</v>
      </c>
    </row>
    <row r="143" spans="1:19" s="334" customFormat="1" ht="53.25" customHeight="1">
      <c r="A143" s="880" t="s">
        <v>213</v>
      </c>
      <c r="B143" s="881" t="s">
        <v>214</v>
      </c>
      <c r="C143" s="882" t="s">
        <v>216</v>
      </c>
      <c r="D143" s="883"/>
      <c r="E143" s="884"/>
      <c r="F143" s="885"/>
      <c r="G143" s="886">
        <f t="shared" ref="G143:O143" si="40">G144+G176</f>
        <v>8399012.2383263074</v>
      </c>
      <c r="H143" s="886">
        <f t="shared" si="40"/>
        <v>8547412.2383263074</v>
      </c>
      <c r="I143" s="886">
        <f t="shared" si="40"/>
        <v>8399012.2383263074</v>
      </c>
      <c r="J143" s="886">
        <f t="shared" si="40"/>
        <v>0</v>
      </c>
      <c r="K143" s="886">
        <f t="shared" si="40"/>
        <v>1435051.52</v>
      </c>
      <c r="L143" s="886">
        <f t="shared" si="40"/>
        <v>1892127.46</v>
      </c>
      <c r="M143" s="886">
        <f t="shared" si="40"/>
        <v>1925700.85</v>
      </c>
      <c r="N143" s="886" t="e">
        <f t="shared" si="40"/>
        <v>#REF!</v>
      </c>
      <c r="O143" s="886">
        <f t="shared" si="40"/>
        <v>1925700.85</v>
      </c>
      <c r="P143" s="885"/>
      <c r="Q143" s="885"/>
      <c r="R143" s="887"/>
      <c r="S143" s="884" t="s">
        <v>215</v>
      </c>
    </row>
    <row r="144" spans="1:19" s="334" customFormat="1" ht="15.75">
      <c r="A144" s="905" t="s">
        <v>916</v>
      </c>
      <c r="B144" s="906"/>
      <c r="C144" s="1552"/>
      <c r="D144" s="908"/>
      <c r="E144" s="906"/>
      <c r="F144" s="906"/>
      <c r="G144" s="909">
        <f>G145+G146+G147+G148+G149+G150+G163+G164+G165+G166+G167+G168+G170+G171+G172+G173+G174+G175+G169</f>
        <v>8370739.2383263065</v>
      </c>
      <c r="H144" s="909">
        <f t="shared" ref="H144:O144" si="41">H145+H146+H147+H148+H149+H150+H163+H164+H165+H166+H167+H168+H170+H171+H172+H173+H174+H175+H169</f>
        <v>8519139.2383263074</v>
      </c>
      <c r="I144" s="909">
        <f t="shared" si="41"/>
        <v>8370739.2383263065</v>
      </c>
      <c r="J144" s="909">
        <f t="shared" si="41"/>
        <v>0</v>
      </c>
      <c r="K144" s="909">
        <f t="shared" si="41"/>
        <v>1435051.52</v>
      </c>
      <c r="L144" s="909">
        <f t="shared" si="41"/>
        <v>1874843.46</v>
      </c>
      <c r="M144" s="909">
        <f t="shared" si="41"/>
        <v>1908416.85</v>
      </c>
      <c r="N144" s="909" t="e">
        <f t="shared" si="41"/>
        <v>#REF!</v>
      </c>
      <c r="O144" s="909">
        <f t="shared" si="41"/>
        <v>1908416.85</v>
      </c>
      <c r="P144" s="910"/>
      <c r="Q144" s="910"/>
      <c r="R144" s="911"/>
      <c r="S144" s="906"/>
    </row>
    <row r="145" spans="1:19" s="334" customFormat="1" ht="34.5" customHeight="1">
      <c r="A145" s="1553" t="s">
        <v>917</v>
      </c>
      <c r="B145" s="1553" t="s">
        <v>948</v>
      </c>
      <c r="C145" s="1568" t="s">
        <v>217</v>
      </c>
      <c r="D145" s="888" t="s">
        <v>1343</v>
      </c>
      <c r="E145" s="889"/>
      <c r="F145" s="889"/>
      <c r="G145" s="761">
        <v>0</v>
      </c>
      <c r="H145" s="761">
        <v>0</v>
      </c>
      <c r="I145" s="761">
        <v>0</v>
      </c>
      <c r="J145" s="761">
        <v>0</v>
      </c>
      <c r="K145" s="761">
        <v>0</v>
      </c>
      <c r="L145" s="761">
        <v>0</v>
      </c>
      <c r="M145" s="761">
        <v>0</v>
      </c>
      <c r="N145" s="761" t="e">
        <f>N146+#REF!+N147+N148+N149+#REF!+#REF!+N150+N163+N164+N165+N166+N167+N168+N170+N171+N172+N173+N174+#REF!+#REF!+#REF!+#REF!+N175+#REF!</f>
        <v>#REF!</v>
      </c>
      <c r="O145" s="761">
        <v>0</v>
      </c>
      <c r="P145" s="890" t="s">
        <v>125</v>
      </c>
      <c r="Q145" s="890" t="s">
        <v>218</v>
      </c>
      <c r="R145" s="891" t="s">
        <v>820</v>
      </c>
      <c r="S145" s="889" t="s">
        <v>97</v>
      </c>
    </row>
    <row r="146" spans="1:19" s="334" customFormat="1" ht="171" customHeight="1">
      <c r="A146" s="1567"/>
      <c r="B146" s="1567"/>
      <c r="C146" s="1665"/>
      <c r="D146" s="888" t="s">
        <v>1333</v>
      </c>
      <c r="E146" s="892" t="s">
        <v>52</v>
      </c>
      <c r="F146" s="889"/>
      <c r="G146" s="761">
        <v>0</v>
      </c>
      <c r="H146" s="761">
        <v>100000</v>
      </c>
      <c r="I146" s="761">
        <v>0</v>
      </c>
      <c r="J146" s="761">
        <v>0</v>
      </c>
      <c r="K146" s="761">
        <v>0</v>
      </c>
      <c r="L146" s="761">
        <v>0</v>
      </c>
      <c r="M146" s="761">
        <v>0</v>
      </c>
      <c r="N146" s="761"/>
      <c r="O146" s="761">
        <v>0</v>
      </c>
      <c r="P146" s="890" t="s">
        <v>70</v>
      </c>
      <c r="Q146" s="890" t="s">
        <v>1334</v>
      </c>
      <c r="R146" s="891" t="s">
        <v>820</v>
      </c>
      <c r="S146" s="889" t="s">
        <v>12</v>
      </c>
    </row>
    <row r="147" spans="1:19" s="334" customFormat="1" ht="132" customHeight="1">
      <c r="A147" s="1567"/>
      <c r="B147" s="1567"/>
      <c r="C147" s="1665"/>
      <c r="D147" s="888" t="s">
        <v>949</v>
      </c>
      <c r="E147" s="894"/>
      <c r="F147" s="894"/>
      <c r="G147" s="761">
        <v>0</v>
      </c>
      <c r="H147" s="761">
        <v>0</v>
      </c>
      <c r="I147" s="761">
        <v>0</v>
      </c>
      <c r="J147" s="761">
        <v>0</v>
      </c>
      <c r="K147" s="761">
        <v>0</v>
      </c>
      <c r="L147" s="761">
        <v>0</v>
      </c>
      <c r="M147" s="761">
        <v>0</v>
      </c>
      <c r="N147" s="761"/>
      <c r="O147" s="761">
        <v>0</v>
      </c>
      <c r="P147" s="890" t="s">
        <v>219</v>
      </c>
      <c r="Q147" s="890" t="s">
        <v>247</v>
      </c>
      <c r="R147" s="891" t="s">
        <v>820</v>
      </c>
      <c r="S147" s="889" t="s">
        <v>13</v>
      </c>
    </row>
    <row r="148" spans="1:19" s="334" customFormat="1" ht="81" customHeight="1">
      <c r="A148" s="1567"/>
      <c r="B148" s="1567"/>
      <c r="C148" s="1665"/>
      <c r="D148" s="895" t="s">
        <v>950</v>
      </c>
      <c r="E148" s="889"/>
      <c r="F148" s="889"/>
      <c r="G148" s="761">
        <v>0</v>
      </c>
      <c r="H148" s="761">
        <v>0</v>
      </c>
      <c r="I148" s="761">
        <v>0</v>
      </c>
      <c r="J148" s="761">
        <v>0</v>
      </c>
      <c r="K148" s="761">
        <v>0</v>
      </c>
      <c r="L148" s="761">
        <v>0</v>
      </c>
      <c r="M148" s="761">
        <v>0</v>
      </c>
      <c r="N148" s="761"/>
      <c r="O148" s="761">
        <v>0</v>
      </c>
      <c r="P148" s="890" t="s">
        <v>220</v>
      </c>
      <c r="Q148" s="890" t="s">
        <v>1335</v>
      </c>
      <c r="R148" s="891" t="s">
        <v>820</v>
      </c>
      <c r="S148" s="889" t="s">
        <v>162</v>
      </c>
    </row>
    <row r="149" spans="1:19" s="334" customFormat="1" ht="246.75" customHeight="1">
      <c r="A149" s="1567"/>
      <c r="B149" s="1567"/>
      <c r="C149" s="1665"/>
      <c r="D149" s="888" t="s">
        <v>1336</v>
      </c>
      <c r="E149" s="889"/>
      <c r="F149" s="889"/>
      <c r="G149" s="761">
        <v>0</v>
      </c>
      <c r="H149" s="761">
        <v>0</v>
      </c>
      <c r="I149" s="761">
        <v>0</v>
      </c>
      <c r="J149" s="761">
        <v>0</v>
      </c>
      <c r="K149" s="761">
        <v>0</v>
      </c>
      <c r="L149" s="761">
        <v>0</v>
      </c>
      <c r="M149" s="761">
        <v>0</v>
      </c>
      <c r="N149" s="761"/>
      <c r="O149" s="761">
        <v>0</v>
      </c>
      <c r="P149" s="890" t="s">
        <v>48</v>
      </c>
      <c r="Q149" s="890"/>
      <c r="R149" s="891" t="s">
        <v>820</v>
      </c>
      <c r="S149" s="889" t="s">
        <v>844</v>
      </c>
    </row>
    <row r="150" spans="1:19" s="797" customFormat="1" ht="81" customHeight="1">
      <c r="A150" s="1559" t="s">
        <v>918</v>
      </c>
      <c r="B150" s="1565" t="s">
        <v>221</v>
      </c>
      <c r="C150" s="897" t="s">
        <v>1346</v>
      </c>
      <c r="D150" s="894" t="s">
        <v>236</v>
      </c>
      <c r="E150" s="898"/>
      <c r="F150" s="898"/>
      <c r="G150" s="792">
        <f>G151+G152+G153+G158+G159+G160+G161+G155+G157+G162+G154+G156</f>
        <v>7966579.2383263065</v>
      </c>
      <c r="H150" s="792">
        <f t="shared" ref="H150:O150" si="42">H151+H152+H153+H158+H159+H160+H161+H155+H157+H162+H154+H156</f>
        <v>8014979.2383263065</v>
      </c>
      <c r="I150" s="792">
        <f t="shared" si="42"/>
        <v>7966579.2383263065</v>
      </c>
      <c r="J150" s="792">
        <f t="shared" si="42"/>
        <v>0</v>
      </c>
      <c r="K150" s="792">
        <f t="shared" si="42"/>
        <v>54738</v>
      </c>
      <c r="L150" s="792">
        <f t="shared" si="42"/>
        <v>473553.94</v>
      </c>
      <c r="M150" s="792">
        <f t="shared" si="42"/>
        <v>486150.88</v>
      </c>
      <c r="N150" s="792">
        <f t="shared" si="42"/>
        <v>486150.88</v>
      </c>
      <c r="O150" s="792">
        <f t="shared" si="42"/>
        <v>486150.88</v>
      </c>
      <c r="P150" s="889" t="s">
        <v>125</v>
      </c>
      <c r="Q150" s="889" t="s">
        <v>222</v>
      </c>
      <c r="R150" s="891"/>
      <c r="S150" s="889"/>
    </row>
    <row r="151" spans="1:19" s="797" customFormat="1" ht="69.75" customHeight="1">
      <c r="A151" s="1560"/>
      <c r="B151" s="1573"/>
      <c r="C151" s="1553" t="s">
        <v>1383</v>
      </c>
      <c r="D151" s="1559"/>
      <c r="E151" s="889" t="s">
        <v>53</v>
      </c>
      <c r="F151" s="889"/>
      <c r="G151" s="761">
        <v>6701699</v>
      </c>
      <c r="H151" s="761">
        <v>6701699</v>
      </c>
      <c r="I151" s="761">
        <v>6701699</v>
      </c>
      <c r="J151" s="761">
        <v>0</v>
      </c>
      <c r="K151" s="761">
        <v>0</v>
      </c>
      <c r="L151" s="761">
        <v>0</v>
      </c>
      <c r="M151" s="761">
        <v>0</v>
      </c>
      <c r="N151" s="761">
        <f>'4.1.2.1.'!E7</f>
        <v>5003.0399999999991</v>
      </c>
      <c r="O151" s="761">
        <v>0</v>
      </c>
      <c r="P151" s="1553" t="s">
        <v>125</v>
      </c>
      <c r="Q151" s="1662"/>
      <c r="R151" s="1557" t="s">
        <v>21</v>
      </c>
      <c r="S151" s="1556" t="s">
        <v>13</v>
      </c>
    </row>
    <row r="152" spans="1:19" s="797" customFormat="1" ht="69.75" customHeight="1">
      <c r="A152" s="1560"/>
      <c r="B152" s="1573"/>
      <c r="C152" s="1567"/>
      <c r="D152" s="1560"/>
      <c r="E152" s="889" t="s">
        <v>1392</v>
      </c>
      <c r="F152" s="889"/>
      <c r="G152" s="760">
        <v>0</v>
      </c>
      <c r="H152" s="761">
        <v>0</v>
      </c>
      <c r="I152" s="761">
        <v>0</v>
      </c>
      <c r="J152" s="761">
        <v>0</v>
      </c>
      <c r="K152" s="761">
        <v>0</v>
      </c>
      <c r="L152" s="761">
        <f>'4.1.2.1.'!C7</f>
        <v>2501.5199999999995</v>
      </c>
      <c r="M152" s="761">
        <f>'4.1.2.1.'!D7</f>
        <v>5003.0399999999991</v>
      </c>
      <c r="N152" s="761"/>
      <c r="O152" s="761">
        <f>'4.1.2.1.'!E7</f>
        <v>5003.0399999999991</v>
      </c>
      <c r="P152" s="1567"/>
      <c r="Q152" s="1663"/>
      <c r="R152" s="1562"/>
      <c r="S152" s="1556"/>
    </row>
    <row r="153" spans="1:19" s="797" customFormat="1" ht="58.5" customHeight="1">
      <c r="A153" s="1560"/>
      <c r="B153" s="1573"/>
      <c r="C153" s="1554"/>
      <c r="D153" s="1561"/>
      <c r="E153" s="889" t="s">
        <v>51</v>
      </c>
      <c r="F153" s="889"/>
      <c r="G153" s="760">
        <v>0</v>
      </c>
      <c r="H153" s="761">
        <v>0</v>
      </c>
      <c r="I153" s="761">
        <v>0</v>
      </c>
      <c r="J153" s="761">
        <v>0</v>
      </c>
      <c r="K153" s="761">
        <v>0</v>
      </c>
      <c r="L153" s="761">
        <f>'4.1.2.1.'!C8</f>
        <v>10095.419999999998</v>
      </c>
      <c r="M153" s="761">
        <f>'4.1.2.1.'!D8</f>
        <v>20190.839999999997</v>
      </c>
      <c r="N153" s="761">
        <f>'4.1.2.1.'!E8</f>
        <v>20190.839999999997</v>
      </c>
      <c r="O153" s="761">
        <f>'4.1.2.1.'!E8</f>
        <v>20190.839999999997</v>
      </c>
      <c r="P153" s="1554"/>
      <c r="Q153" s="1664"/>
      <c r="R153" s="1558"/>
      <c r="S153" s="1556"/>
    </row>
    <row r="154" spans="1:19" s="797" customFormat="1" ht="58.5" customHeight="1">
      <c r="A154" s="1560"/>
      <c r="B154" s="1573"/>
      <c r="C154" s="955" t="s">
        <v>1342</v>
      </c>
      <c r="D154" s="956"/>
      <c r="E154" s="894" t="s">
        <v>51</v>
      </c>
      <c r="F154" s="889"/>
      <c r="G154" s="760">
        <v>0</v>
      </c>
      <c r="H154" s="761">
        <v>0</v>
      </c>
      <c r="I154" s="761">
        <v>0</v>
      </c>
      <c r="J154" s="761"/>
      <c r="K154" s="761">
        <v>0</v>
      </c>
      <c r="L154" s="761">
        <v>0</v>
      </c>
      <c r="M154" s="761">
        <v>0</v>
      </c>
      <c r="N154" s="761"/>
      <c r="O154" s="761">
        <v>0</v>
      </c>
      <c r="P154" s="960" t="s">
        <v>125</v>
      </c>
      <c r="Q154" s="1496"/>
      <c r="R154" s="1502" t="s">
        <v>820</v>
      </c>
      <c r="S154" s="896" t="s">
        <v>12</v>
      </c>
    </row>
    <row r="155" spans="1:19" s="797" customFormat="1" ht="65.25" customHeight="1">
      <c r="A155" s="1560"/>
      <c r="B155" s="1573"/>
      <c r="C155" s="896" t="s">
        <v>1384</v>
      </c>
      <c r="D155" s="956"/>
      <c r="E155" s="894" t="s">
        <v>51</v>
      </c>
      <c r="F155" s="889"/>
      <c r="G155" s="760">
        <v>0</v>
      </c>
      <c r="H155" s="761">
        <v>0</v>
      </c>
      <c r="I155" s="761">
        <v>0</v>
      </c>
      <c r="J155" s="761"/>
      <c r="K155" s="761">
        <f>'4.1.2.3.'!B6</f>
        <v>30538</v>
      </c>
      <c r="L155" s="761">
        <f>'4.1.2.3.'!C6</f>
        <v>61076</v>
      </c>
      <c r="M155" s="761">
        <f>'4.1.2.3.'!D6</f>
        <v>61076</v>
      </c>
      <c r="N155" s="761">
        <f>'4.1.2.3.'!E6</f>
        <v>61076</v>
      </c>
      <c r="O155" s="761">
        <f>'4.1.2.3.'!E6</f>
        <v>61076</v>
      </c>
      <c r="P155" s="894" t="s">
        <v>125</v>
      </c>
      <c r="Q155" s="899"/>
      <c r="R155" s="774" t="s">
        <v>21</v>
      </c>
      <c r="S155" s="889" t="s">
        <v>12</v>
      </c>
    </row>
    <row r="156" spans="1:19" s="797" customFormat="1" ht="65.25" customHeight="1">
      <c r="A156" s="1560"/>
      <c r="B156" s="1573"/>
      <c r="C156" s="896" t="s">
        <v>1347</v>
      </c>
      <c r="D156" s="956"/>
      <c r="E156" s="894" t="s">
        <v>52</v>
      </c>
      <c r="F156" s="889"/>
      <c r="G156" s="760">
        <v>0</v>
      </c>
      <c r="H156" s="761">
        <v>0</v>
      </c>
      <c r="I156" s="761">
        <v>0</v>
      </c>
      <c r="J156" s="761"/>
      <c r="K156" s="761">
        <v>0</v>
      </c>
      <c r="L156" s="761">
        <v>0</v>
      </c>
      <c r="M156" s="761">
        <v>0</v>
      </c>
      <c r="N156" s="761"/>
      <c r="O156" s="761">
        <v>0</v>
      </c>
      <c r="P156" s="894" t="s">
        <v>125</v>
      </c>
      <c r="Q156" s="899"/>
      <c r="R156" s="774" t="s">
        <v>820</v>
      </c>
      <c r="S156" s="889" t="s">
        <v>12</v>
      </c>
    </row>
    <row r="157" spans="1:19" s="797" customFormat="1" ht="65.25" customHeight="1">
      <c r="A157" s="1560"/>
      <c r="B157" s="1573"/>
      <c r="C157" s="896" t="s">
        <v>1385</v>
      </c>
      <c r="D157" s="956"/>
      <c r="E157" s="894" t="s">
        <v>52</v>
      </c>
      <c r="F157" s="889"/>
      <c r="G157" s="760">
        <v>0</v>
      </c>
      <c r="H157" s="761">
        <v>0</v>
      </c>
      <c r="I157" s="761">
        <v>0</v>
      </c>
      <c r="J157" s="761"/>
      <c r="K157" s="761">
        <f>'4.1.2.5.'!B6</f>
        <v>24200</v>
      </c>
      <c r="L157" s="761">
        <f>'4.1.2.5.'!C6</f>
        <v>48400</v>
      </c>
      <c r="M157" s="761">
        <f>'4.1.2.5.'!D6</f>
        <v>48400</v>
      </c>
      <c r="N157" s="761">
        <f>'4.1.2.5.'!E6</f>
        <v>48400</v>
      </c>
      <c r="O157" s="761">
        <f>'4.1.2.5.'!E6</f>
        <v>48400</v>
      </c>
      <c r="P157" s="894" t="s">
        <v>125</v>
      </c>
      <c r="Q157" s="899"/>
      <c r="R157" s="1158" t="s">
        <v>21</v>
      </c>
      <c r="S157" s="889" t="s">
        <v>12</v>
      </c>
    </row>
    <row r="158" spans="1:19" s="797" customFormat="1" ht="92.25" customHeight="1">
      <c r="A158" s="1560"/>
      <c r="B158" s="1573"/>
      <c r="C158" s="1565" t="s">
        <v>1344</v>
      </c>
      <c r="D158" s="888" t="s">
        <v>223</v>
      </c>
      <c r="E158" s="893" t="s">
        <v>861</v>
      </c>
      <c r="F158" s="1469"/>
      <c r="G158" s="1470">
        <v>0</v>
      </c>
      <c r="H158" s="1467">
        <v>48400</v>
      </c>
      <c r="I158" s="1467">
        <v>0</v>
      </c>
      <c r="J158" s="1467">
        <v>0</v>
      </c>
      <c r="K158" s="1467">
        <v>0</v>
      </c>
      <c r="L158" s="761">
        <v>0</v>
      </c>
      <c r="M158" s="761">
        <v>0</v>
      </c>
      <c r="N158" s="761"/>
      <c r="O158" s="761">
        <v>0</v>
      </c>
      <c r="P158" s="894" t="s">
        <v>45</v>
      </c>
      <c r="Q158" s="899"/>
      <c r="R158" s="1521" t="s">
        <v>154</v>
      </c>
      <c r="S158" s="898" t="s">
        <v>12</v>
      </c>
    </row>
    <row r="159" spans="1:19" s="797" customFormat="1" ht="102.75" customHeight="1">
      <c r="A159" s="1560"/>
      <c r="B159" s="1573"/>
      <c r="C159" s="1566"/>
      <c r="D159" s="897" t="s">
        <v>224</v>
      </c>
      <c r="E159" s="889" t="s">
        <v>52</v>
      </c>
      <c r="F159" s="1472"/>
      <c r="G159" s="761">
        <v>415054.23832630657</v>
      </c>
      <c r="H159" s="761">
        <v>415054.23832630657</v>
      </c>
      <c r="I159" s="761">
        <v>415054.23832630657</v>
      </c>
      <c r="J159" s="761">
        <v>0</v>
      </c>
      <c r="K159" s="761">
        <v>0</v>
      </c>
      <c r="L159" s="761">
        <f>'4.1.2.6.1'!C6</f>
        <v>137269</v>
      </c>
      <c r="M159" s="761">
        <f>'4.1.2.6.1'!D6</f>
        <v>137269</v>
      </c>
      <c r="N159" s="761">
        <f>'4.1.2.6.1'!E6</f>
        <v>137269</v>
      </c>
      <c r="O159" s="761">
        <f>'4.1.2.6.1'!E6</f>
        <v>137269</v>
      </c>
      <c r="P159" s="889" t="s">
        <v>45</v>
      </c>
      <c r="Q159" s="889" t="s">
        <v>48</v>
      </c>
      <c r="R159" s="891"/>
      <c r="S159" s="889" t="s">
        <v>13</v>
      </c>
    </row>
    <row r="160" spans="1:19" s="334" customFormat="1" ht="73.5" customHeight="1">
      <c r="A160" s="1560"/>
      <c r="B160" s="1573"/>
      <c r="C160" s="1565" t="s">
        <v>1345</v>
      </c>
      <c r="D160" s="1573" t="s">
        <v>225</v>
      </c>
      <c r="E160" s="892" t="s">
        <v>27</v>
      </c>
      <c r="F160" s="892"/>
      <c r="G160" s="1471">
        <v>656334</v>
      </c>
      <c r="H160" s="1471">
        <v>656334</v>
      </c>
      <c r="I160" s="1471">
        <v>656334</v>
      </c>
      <c r="J160" s="792">
        <v>0</v>
      </c>
      <c r="K160" s="792">
        <v>0</v>
      </c>
      <c r="L160" s="761">
        <v>0</v>
      </c>
      <c r="M160" s="761">
        <v>0</v>
      </c>
      <c r="N160" s="761">
        <v>155068</v>
      </c>
      <c r="O160" s="761">
        <v>0</v>
      </c>
      <c r="P160" s="1553" t="s">
        <v>48</v>
      </c>
      <c r="Q160" s="1559"/>
      <c r="R160" s="1557" t="s">
        <v>21</v>
      </c>
      <c r="S160" s="1556" t="s">
        <v>13</v>
      </c>
    </row>
    <row r="161" spans="1:19" s="334" customFormat="1" ht="75" customHeight="1">
      <c r="A161" s="1560"/>
      <c r="B161" s="1573"/>
      <c r="C161" s="1573"/>
      <c r="D161" s="1573"/>
      <c r="E161" s="892" t="s">
        <v>53</v>
      </c>
      <c r="F161" s="892"/>
      <c r="G161" s="1466">
        <v>193492</v>
      </c>
      <c r="H161" s="1466">
        <v>193492</v>
      </c>
      <c r="I161" s="1466">
        <v>193492</v>
      </c>
      <c r="J161" s="1467">
        <v>0</v>
      </c>
      <c r="K161" s="1467">
        <v>0</v>
      </c>
      <c r="L161" s="1467">
        <v>0</v>
      </c>
      <c r="M161" s="1467">
        <v>0</v>
      </c>
      <c r="N161" s="761">
        <v>59144</v>
      </c>
      <c r="O161" s="1467">
        <v>0</v>
      </c>
      <c r="P161" s="1567"/>
      <c r="Q161" s="1560"/>
      <c r="R161" s="1562"/>
      <c r="S161" s="1556"/>
    </row>
    <row r="162" spans="1:19" s="334" customFormat="1" ht="75" customHeight="1">
      <c r="A162" s="1561"/>
      <c r="B162" s="1566"/>
      <c r="C162" s="1566"/>
      <c r="D162" s="1566"/>
      <c r="E162" s="892" t="s">
        <v>1393</v>
      </c>
      <c r="F162" s="892"/>
      <c r="G162" s="761">
        <v>0</v>
      </c>
      <c r="H162" s="761">
        <v>0</v>
      </c>
      <c r="I162" s="761">
        <v>0</v>
      </c>
      <c r="J162" s="761">
        <v>0</v>
      </c>
      <c r="K162" s="1467">
        <v>0</v>
      </c>
      <c r="L162" s="1467">
        <f>'4.1.2.7.'!C8</f>
        <v>214212</v>
      </c>
      <c r="M162" s="1467">
        <f>'4.1.2.7.'!D8</f>
        <v>214212</v>
      </c>
      <c r="N162" s="1467">
        <f>'4.1.2.7.'!E8</f>
        <v>0</v>
      </c>
      <c r="O162" s="1467">
        <f>'4.1.2.7.'!D8</f>
        <v>214212</v>
      </c>
      <c r="P162" s="1554"/>
      <c r="Q162" s="1561"/>
      <c r="R162" s="1558"/>
      <c r="S162" s="1556"/>
    </row>
    <row r="163" spans="1:19" s="334" customFormat="1" ht="231" customHeight="1">
      <c r="A163" s="889" t="s">
        <v>935</v>
      </c>
      <c r="B163" s="889" t="s">
        <v>226</v>
      </c>
      <c r="C163" s="889" t="s">
        <v>227</v>
      </c>
      <c r="D163" s="888" t="s">
        <v>228</v>
      </c>
      <c r="E163" s="889"/>
      <c r="F163" s="889"/>
      <c r="G163" s="761">
        <v>0</v>
      </c>
      <c r="H163" s="761">
        <v>0</v>
      </c>
      <c r="I163" s="761">
        <v>0</v>
      </c>
      <c r="J163" s="761">
        <v>0</v>
      </c>
      <c r="K163" s="761">
        <v>0</v>
      </c>
      <c r="L163" s="761">
        <v>0</v>
      </c>
      <c r="M163" s="761">
        <v>0</v>
      </c>
      <c r="N163" s="761"/>
      <c r="O163" s="761">
        <v>0</v>
      </c>
      <c r="P163" s="896" t="s">
        <v>262</v>
      </c>
      <c r="Q163" s="890" t="s">
        <v>229</v>
      </c>
      <c r="R163" s="1468" t="s">
        <v>820</v>
      </c>
      <c r="S163" s="889" t="s">
        <v>12</v>
      </c>
    </row>
    <row r="164" spans="1:19" s="334" customFormat="1" ht="258.75" customHeight="1">
      <c r="A164" s="900" t="s">
        <v>934</v>
      </c>
      <c r="B164" s="900" t="s">
        <v>951</v>
      </c>
      <c r="C164" s="897" t="s">
        <v>1386</v>
      </c>
      <c r="D164" s="888" t="s">
        <v>960</v>
      </c>
      <c r="E164" s="896" t="s">
        <v>230</v>
      </c>
      <c r="F164" s="889"/>
      <c r="G164" s="761">
        <v>0</v>
      </c>
      <c r="H164" s="761">
        <v>0</v>
      </c>
      <c r="I164" s="761">
        <v>0</v>
      </c>
      <c r="J164" s="761">
        <v>0</v>
      </c>
      <c r="K164" s="761">
        <f>'4.1.4.'!B4</f>
        <v>1380313.52</v>
      </c>
      <c r="L164" s="761">
        <f>'4.1.4.'!C4</f>
        <v>1380313.52</v>
      </c>
      <c r="M164" s="761">
        <f>'4.1.4.'!D4</f>
        <v>1380313.9700000002</v>
      </c>
      <c r="N164" s="761"/>
      <c r="O164" s="761">
        <f>'4.1.4.'!E4</f>
        <v>1380313.9700000002</v>
      </c>
      <c r="P164" s="889" t="s">
        <v>125</v>
      </c>
      <c r="Q164" s="890" t="s">
        <v>229</v>
      </c>
      <c r="R164" s="1522" t="s">
        <v>21</v>
      </c>
      <c r="S164" s="889" t="s">
        <v>12</v>
      </c>
    </row>
    <row r="165" spans="1:19" s="334" customFormat="1" ht="84" customHeight="1">
      <c r="A165" s="892" t="s">
        <v>933</v>
      </c>
      <c r="B165" s="892" t="s">
        <v>231</v>
      </c>
      <c r="C165" s="889" t="s">
        <v>232</v>
      </c>
      <c r="D165" s="894" t="s">
        <v>952</v>
      </c>
      <c r="E165" s="889"/>
      <c r="F165" s="889"/>
      <c r="G165" s="761">
        <v>0</v>
      </c>
      <c r="H165" s="761">
        <v>0</v>
      </c>
      <c r="I165" s="761">
        <v>0</v>
      </c>
      <c r="J165" s="761">
        <v>0</v>
      </c>
      <c r="K165" s="761">
        <v>0</v>
      </c>
      <c r="L165" s="761">
        <v>0</v>
      </c>
      <c r="M165" s="761">
        <v>0</v>
      </c>
      <c r="N165" s="761"/>
      <c r="O165" s="761">
        <v>0</v>
      </c>
      <c r="P165" s="889" t="s">
        <v>48</v>
      </c>
      <c r="Q165" s="890" t="s">
        <v>233</v>
      </c>
      <c r="R165" s="903" t="s">
        <v>820</v>
      </c>
      <c r="S165" s="889" t="s">
        <v>168</v>
      </c>
    </row>
    <row r="166" spans="1:19" s="334" customFormat="1" ht="74.25" customHeight="1">
      <c r="A166" s="892"/>
      <c r="B166" s="892"/>
      <c r="C166" s="889"/>
      <c r="D166" s="894" t="s">
        <v>234</v>
      </c>
      <c r="E166" s="889"/>
      <c r="F166" s="889"/>
      <c r="G166" s="761">
        <v>0</v>
      </c>
      <c r="H166" s="761">
        <v>0</v>
      </c>
      <c r="I166" s="761">
        <v>0</v>
      </c>
      <c r="J166" s="761">
        <v>0</v>
      </c>
      <c r="K166" s="761">
        <v>0</v>
      </c>
      <c r="L166" s="761">
        <v>0</v>
      </c>
      <c r="M166" s="761">
        <v>0</v>
      </c>
      <c r="N166" s="761"/>
      <c r="O166" s="761">
        <v>0</v>
      </c>
      <c r="P166" s="889" t="s">
        <v>125</v>
      </c>
      <c r="Q166" s="890" t="s">
        <v>233</v>
      </c>
      <c r="R166" s="903" t="s">
        <v>820</v>
      </c>
      <c r="S166" s="889" t="s">
        <v>58</v>
      </c>
    </row>
    <row r="167" spans="1:19" s="334" customFormat="1" ht="63">
      <c r="A167" s="1553" t="s">
        <v>932</v>
      </c>
      <c r="B167" s="892" t="s">
        <v>953</v>
      </c>
      <c r="C167" s="889" t="s">
        <v>235</v>
      </c>
      <c r="D167" s="894" t="s">
        <v>236</v>
      </c>
      <c r="E167" s="889"/>
      <c r="F167" s="889"/>
      <c r="G167" s="761">
        <v>0</v>
      </c>
      <c r="H167" s="761">
        <v>0</v>
      </c>
      <c r="I167" s="761">
        <v>0</v>
      </c>
      <c r="J167" s="761">
        <v>0</v>
      </c>
      <c r="K167" s="761">
        <v>0</v>
      </c>
      <c r="L167" s="761">
        <v>0</v>
      </c>
      <c r="M167" s="761">
        <v>0</v>
      </c>
      <c r="N167" s="761"/>
      <c r="O167" s="761">
        <v>0</v>
      </c>
      <c r="P167" s="890" t="s">
        <v>862</v>
      </c>
      <c r="Q167" s="889" t="s">
        <v>237</v>
      </c>
      <c r="R167" s="903" t="s">
        <v>820</v>
      </c>
      <c r="S167" s="889" t="s">
        <v>12</v>
      </c>
    </row>
    <row r="168" spans="1:19" s="334" customFormat="1" ht="75.75" customHeight="1">
      <c r="A168" s="1567"/>
      <c r="B168" s="1559"/>
      <c r="C168" s="1553" t="s">
        <v>238</v>
      </c>
      <c r="D168" s="1553" t="s">
        <v>927</v>
      </c>
      <c r="E168" s="889" t="s">
        <v>53</v>
      </c>
      <c r="F168" s="889"/>
      <c r="G168" s="761">
        <v>404160</v>
      </c>
      <c r="H168" s="761">
        <v>404160</v>
      </c>
      <c r="I168" s="761">
        <v>404160</v>
      </c>
      <c r="J168" s="761">
        <v>0</v>
      </c>
      <c r="K168" s="761">
        <v>0</v>
      </c>
      <c r="L168" s="761">
        <v>0</v>
      </c>
      <c r="M168" s="761">
        <v>0</v>
      </c>
      <c r="N168" s="761"/>
      <c r="O168" s="761">
        <v>0</v>
      </c>
      <c r="P168" s="1553" t="s">
        <v>125</v>
      </c>
      <c r="Q168" s="1553" t="s">
        <v>69</v>
      </c>
      <c r="R168" s="1557" t="s">
        <v>21</v>
      </c>
      <c r="S168" s="1556" t="s">
        <v>13</v>
      </c>
    </row>
    <row r="169" spans="1:19" s="334" customFormat="1" ht="66.75" customHeight="1">
      <c r="A169" s="1554"/>
      <c r="B169" s="1561"/>
      <c r="C169" s="1554"/>
      <c r="D169" s="1554"/>
      <c r="E169" s="889" t="s">
        <v>1395</v>
      </c>
      <c r="F169" s="889"/>
      <c r="G169" s="761">
        <v>0</v>
      </c>
      <c r="H169" s="761">
        <v>0</v>
      </c>
      <c r="I169" s="761">
        <v>0</v>
      </c>
      <c r="J169" s="761">
        <v>0</v>
      </c>
      <c r="K169" s="761">
        <v>0</v>
      </c>
      <c r="L169" s="761">
        <f>'4.1.6.'!C6</f>
        <v>20976</v>
      </c>
      <c r="M169" s="761">
        <f>'4.1.6.'!D6</f>
        <v>41952</v>
      </c>
      <c r="N169" s="761">
        <f>'4.1.6.'!E6</f>
        <v>41952</v>
      </c>
      <c r="O169" s="761">
        <f>'4.1.6.'!E6</f>
        <v>41952</v>
      </c>
      <c r="P169" s="1554"/>
      <c r="Q169" s="1554"/>
      <c r="R169" s="1558"/>
      <c r="S169" s="1556"/>
    </row>
    <row r="170" spans="1:19" s="334" customFormat="1" ht="47.25">
      <c r="A170" s="1553" t="s">
        <v>931</v>
      </c>
      <c r="B170" s="1565" t="s">
        <v>239</v>
      </c>
      <c r="C170" s="1565" t="s">
        <v>954</v>
      </c>
      <c r="D170" s="889" t="s">
        <v>240</v>
      </c>
      <c r="E170" s="889"/>
      <c r="F170" s="889"/>
      <c r="G170" s="761">
        <v>0</v>
      </c>
      <c r="H170" s="761">
        <v>0</v>
      </c>
      <c r="I170" s="761">
        <v>0</v>
      </c>
      <c r="J170" s="761">
        <v>0</v>
      </c>
      <c r="K170" s="761">
        <v>0</v>
      </c>
      <c r="L170" s="761">
        <v>0</v>
      </c>
      <c r="M170" s="761">
        <v>0</v>
      </c>
      <c r="N170" s="761"/>
      <c r="O170" s="761">
        <v>0</v>
      </c>
      <c r="P170" s="889" t="s">
        <v>220</v>
      </c>
      <c r="Q170" s="889" t="s">
        <v>863</v>
      </c>
      <c r="R170" s="903" t="s">
        <v>820</v>
      </c>
      <c r="S170" s="889" t="s">
        <v>12</v>
      </c>
    </row>
    <row r="171" spans="1:19" s="334" customFormat="1" ht="69.75" customHeight="1">
      <c r="A171" s="1554"/>
      <c r="B171" s="1566"/>
      <c r="C171" s="1566"/>
      <c r="D171" s="889" t="s">
        <v>242</v>
      </c>
      <c r="E171" s="889"/>
      <c r="F171" s="889"/>
      <c r="G171" s="761">
        <v>0</v>
      </c>
      <c r="H171" s="761">
        <v>0</v>
      </c>
      <c r="I171" s="761">
        <v>0</v>
      </c>
      <c r="J171" s="761">
        <v>0</v>
      </c>
      <c r="K171" s="761">
        <v>0</v>
      </c>
      <c r="L171" s="761">
        <v>0</v>
      </c>
      <c r="M171" s="761">
        <v>0</v>
      </c>
      <c r="N171" s="761"/>
      <c r="O171" s="761">
        <v>0</v>
      </c>
      <c r="P171" s="889" t="s">
        <v>48</v>
      </c>
      <c r="Q171" s="889" t="s">
        <v>241</v>
      </c>
      <c r="R171" s="903" t="s">
        <v>820</v>
      </c>
      <c r="S171" s="889" t="s">
        <v>71</v>
      </c>
    </row>
    <row r="172" spans="1:19" s="334" customFormat="1" ht="47.25" customHeight="1">
      <c r="A172" s="1553" t="s">
        <v>930</v>
      </c>
      <c r="B172" s="1559" t="s">
        <v>243</v>
      </c>
      <c r="C172" s="889" t="s">
        <v>244</v>
      </c>
      <c r="D172" s="894" t="s">
        <v>245</v>
      </c>
      <c r="E172" s="889"/>
      <c r="F172" s="889"/>
      <c r="G172" s="761">
        <v>0</v>
      </c>
      <c r="H172" s="761">
        <v>0</v>
      </c>
      <c r="I172" s="761">
        <v>0</v>
      </c>
      <c r="J172" s="761">
        <v>0</v>
      </c>
      <c r="K172" s="761">
        <v>0</v>
      </c>
      <c r="L172" s="761">
        <v>0</v>
      </c>
      <c r="M172" s="761">
        <v>0</v>
      </c>
      <c r="N172" s="761"/>
      <c r="O172" s="761">
        <v>0</v>
      </c>
      <c r="P172" s="890" t="s">
        <v>246</v>
      </c>
      <c r="Q172" s="889" t="s">
        <v>247</v>
      </c>
      <c r="R172" s="903" t="s">
        <v>820</v>
      </c>
      <c r="S172" s="889" t="s">
        <v>1340</v>
      </c>
    </row>
    <row r="173" spans="1:19" s="334" customFormat="1" ht="129" customHeight="1">
      <c r="A173" s="1567"/>
      <c r="B173" s="1560"/>
      <c r="C173" s="1553" t="s">
        <v>983</v>
      </c>
      <c r="D173" s="894" t="s">
        <v>985</v>
      </c>
      <c r="E173" s="889"/>
      <c r="F173" s="889"/>
      <c r="G173" s="761">
        <v>0</v>
      </c>
      <c r="H173" s="761">
        <v>0</v>
      </c>
      <c r="I173" s="761">
        <v>0</v>
      </c>
      <c r="J173" s="761">
        <v>0</v>
      </c>
      <c r="K173" s="761">
        <v>0</v>
      </c>
      <c r="L173" s="761">
        <v>0</v>
      </c>
      <c r="M173" s="761">
        <v>0</v>
      </c>
      <c r="N173" s="761"/>
      <c r="O173" s="761">
        <v>0</v>
      </c>
      <c r="P173" s="890" t="s">
        <v>207</v>
      </c>
      <c r="Q173" s="889" t="s">
        <v>247</v>
      </c>
      <c r="R173" s="1522" t="s">
        <v>970</v>
      </c>
      <c r="S173" s="889" t="s">
        <v>58</v>
      </c>
    </row>
    <row r="174" spans="1:19" s="334" customFormat="1" ht="116.25" customHeight="1">
      <c r="A174" s="1554"/>
      <c r="B174" s="1561"/>
      <c r="C174" s="1554"/>
      <c r="D174" s="897" t="s">
        <v>984</v>
      </c>
      <c r="E174" s="889"/>
      <c r="F174" s="889"/>
      <c r="G174" s="761">
        <v>0</v>
      </c>
      <c r="H174" s="761">
        <v>0</v>
      </c>
      <c r="I174" s="761">
        <v>0</v>
      </c>
      <c r="J174" s="761">
        <v>0</v>
      </c>
      <c r="K174" s="761">
        <v>0</v>
      </c>
      <c r="L174" s="761">
        <v>0</v>
      </c>
      <c r="M174" s="761">
        <v>0</v>
      </c>
      <c r="N174" s="761"/>
      <c r="O174" s="761">
        <v>0</v>
      </c>
      <c r="P174" s="890" t="s">
        <v>207</v>
      </c>
      <c r="Q174" s="889" t="s">
        <v>247</v>
      </c>
      <c r="R174" s="1522" t="s">
        <v>970</v>
      </c>
      <c r="S174" s="889" t="s">
        <v>58</v>
      </c>
    </row>
    <row r="175" spans="1:19" s="334" customFormat="1" ht="276.75" customHeight="1">
      <c r="A175" s="892" t="s">
        <v>929</v>
      </c>
      <c r="B175" s="892" t="s">
        <v>248</v>
      </c>
      <c r="C175" s="889" t="s">
        <v>249</v>
      </c>
      <c r="D175" s="889" t="s">
        <v>250</v>
      </c>
      <c r="E175" s="889"/>
      <c r="F175" s="889"/>
      <c r="G175" s="761">
        <v>0</v>
      </c>
      <c r="H175" s="761">
        <v>0</v>
      </c>
      <c r="I175" s="761">
        <v>0</v>
      </c>
      <c r="J175" s="761">
        <v>0</v>
      </c>
      <c r="K175" s="761">
        <v>0</v>
      </c>
      <c r="L175" s="761">
        <v>0</v>
      </c>
      <c r="M175" s="761">
        <v>0</v>
      </c>
      <c r="N175" s="761"/>
      <c r="O175" s="761">
        <v>0</v>
      </c>
      <c r="P175" s="890" t="s">
        <v>103</v>
      </c>
      <c r="Q175" s="890" t="s">
        <v>251</v>
      </c>
      <c r="R175" s="903" t="s">
        <v>820</v>
      </c>
      <c r="S175" s="889" t="s">
        <v>12</v>
      </c>
    </row>
    <row r="176" spans="1:19" s="334" customFormat="1" ht="16.5" thickBot="1">
      <c r="A176" s="905" t="s">
        <v>919</v>
      </c>
      <c r="B176" s="906"/>
      <c r="C176" s="907"/>
      <c r="D176" s="908"/>
      <c r="E176" s="906"/>
      <c r="F176" s="906"/>
      <c r="G176" s="909">
        <f>G177+G178+G179+G180+G181+G182</f>
        <v>28273</v>
      </c>
      <c r="H176" s="909">
        <f t="shared" ref="H176:O176" si="43">H177+H178+H179+H180+H181+H182</f>
        <v>28273</v>
      </c>
      <c r="I176" s="909">
        <f t="shared" si="43"/>
        <v>28273</v>
      </c>
      <c r="J176" s="909">
        <f t="shared" si="43"/>
        <v>0</v>
      </c>
      <c r="K176" s="909">
        <f t="shared" si="43"/>
        <v>0</v>
      </c>
      <c r="L176" s="909">
        <f t="shared" si="43"/>
        <v>17284</v>
      </c>
      <c r="M176" s="909">
        <f t="shared" si="43"/>
        <v>17284</v>
      </c>
      <c r="N176" s="909">
        <f t="shared" si="43"/>
        <v>17284</v>
      </c>
      <c r="O176" s="909">
        <f t="shared" si="43"/>
        <v>17284</v>
      </c>
      <c r="P176" s="910"/>
      <c r="Q176" s="910"/>
      <c r="R176" s="911"/>
      <c r="S176" s="906"/>
    </row>
    <row r="177" spans="1:19" s="334" customFormat="1" ht="282.75" customHeight="1">
      <c r="A177" s="889" t="s">
        <v>920</v>
      </c>
      <c r="B177" s="901" t="s">
        <v>252</v>
      </c>
      <c r="C177" s="894" t="s">
        <v>955</v>
      </c>
      <c r="D177" s="902" t="s">
        <v>253</v>
      </c>
      <c r="E177" s="889"/>
      <c r="F177" s="889"/>
      <c r="G177" s="761">
        <v>0</v>
      </c>
      <c r="H177" s="761">
        <v>0</v>
      </c>
      <c r="I177" s="761">
        <v>0</v>
      </c>
      <c r="J177" s="761">
        <v>0</v>
      </c>
      <c r="K177" s="761">
        <v>0</v>
      </c>
      <c r="L177" s="761">
        <v>0</v>
      </c>
      <c r="M177" s="761">
        <v>0</v>
      </c>
      <c r="N177" s="761"/>
      <c r="O177" s="761">
        <v>0</v>
      </c>
      <c r="P177" s="889" t="s">
        <v>864</v>
      </c>
      <c r="Q177" s="890" t="s">
        <v>254</v>
      </c>
      <c r="R177" s="903" t="s">
        <v>820</v>
      </c>
      <c r="S177" s="890" t="s">
        <v>58</v>
      </c>
    </row>
    <row r="178" spans="1:19" s="334" customFormat="1" ht="78" customHeight="1">
      <c r="A178" s="1553" t="s">
        <v>921</v>
      </c>
      <c r="B178" s="1563" t="s">
        <v>956</v>
      </c>
      <c r="C178" s="1565" t="s">
        <v>865</v>
      </c>
      <c r="D178" s="1553" t="s">
        <v>927</v>
      </c>
      <c r="E178" s="904" t="s">
        <v>53</v>
      </c>
      <c r="F178" s="889"/>
      <c r="G178" s="761">
        <v>28273</v>
      </c>
      <c r="H178" s="761">
        <v>28273</v>
      </c>
      <c r="I178" s="761">
        <v>28273</v>
      </c>
      <c r="J178" s="761">
        <v>0</v>
      </c>
      <c r="K178" s="761">
        <v>0</v>
      </c>
      <c r="L178" s="761">
        <v>0</v>
      </c>
      <c r="M178" s="761">
        <v>0</v>
      </c>
      <c r="N178" s="761"/>
      <c r="O178" s="761">
        <v>0</v>
      </c>
      <c r="P178" s="1553" t="s">
        <v>255</v>
      </c>
      <c r="Q178" s="1559" t="s">
        <v>256</v>
      </c>
      <c r="R178" s="1568" t="s">
        <v>21</v>
      </c>
      <c r="S178" s="1556" t="s">
        <v>13</v>
      </c>
    </row>
    <row r="179" spans="1:19" s="334" customFormat="1" ht="70.5" customHeight="1">
      <c r="A179" s="1554"/>
      <c r="B179" s="1564"/>
      <c r="C179" s="1566"/>
      <c r="D179" s="1554"/>
      <c r="E179" s="904" t="s">
        <v>1393</v>
      </c>
      <c r="F179" s="889"/>
      <c r="G179" s="761">
        <v>0</v>
      </c>
      <c r="H179" s="761">
        <v>0</v>
      </c>
      <c r="I179" s="761">
        <v>0</v>
      </c>
      <c r="J179" s="761">
        <v>0</v>
      </c>
      <c r="K179" s="761">
        <v>0</v>
      </c>
      <c r="L179" s="761">
        <f>'4.2.2.'!C6</f>
        <v>17284</v>
      </c>
      <c r="M179" s="761">
        <f>'4.2.2.'!D6</f>
        <v>17284</v>
      </c>
      <c r="N179" s="761">
        <f>'4.2.2.'!E6</f>
        <v>17284</v>
      </c>
      <c r="O179" s="761">
        <f>'4.2.2.'!E6</f>
        <v>17284</v>
      </c>
      <c r="P179" s="1554"/>
      <c r="Q179" s="1561"/>
      <c r="R179" s="1569"/>
      <c r="S179" s="1556"/>
    </row>
    <row r="180" spans="1:19" s="334" customFormat="1" ht="39" customHeight="1">
      <c r="A180" s="1553" t="s">
        <v>922</v>
      </c>
      <c r="B180" s="1553" t="s">
        <v>257</v>
      </c>
      <c r="C180" s="889" t="s">
        <v>1409</v>
      </c>
      <c r="D180" s="889" t="s">
        <v>1341</v>
      </c>
      <c r="E180" s="889"/>
      <c r="F180" s="889"/>
      <c r="G180" s="761">
        <v>0</v>
      </c>
      <c r="H180" s="761">
        <v>0</v>
      </c>
      <c r="I180" s="761">
        <v>0</v>
      </c>
      <c r="J180" s="761">
        <v>0</v>
      </c>
      <c r="K180" s="761">
        <v>0</v>
      </c>
      <c r="L180" s="761">
        <v>0</v>
      </c>
      <c r="M180" s="761">
        <v>0</v>
      </c>
      <c r="N180" s="761"/>
      <c r="O180" s="761">
        <v>0</v>
      </c>
      <c r="P180" s="889" t="s">
        <v>45</v>
      </c>
      <c r="Q180" s="890" t="s">
        <v>866</v>
      </c>
      <c r="R180" s="903" t="s">
        <v>820</v>
      </c>
      <c r="S180" s="890" t="s">
        <v>58</v>
      </c>
    </row>
    <row r="181" spans="1:19" s="334" customFormat="1" ht="41.25" customHeight="1">
      <c r="A181" s="1554"/>
      <c r="B181" s="1554"/>
      <c r="C181" s="889" t="s">
        <v>258</v>
      </c>
      <c r="D181" s="889" t="s">
        <v>867</v>
      </c>
      <c r="E181" s="889"/>
      <c r="F181" s="889"/>
      <c r="G181" s="761">
        <v>0</v>
      </c>
      <c r="H181" s="761">
        <v>0</v>
      </c>
      <c r="I181" s="761">
        <v>0</v>
      </c>
      <c r="J181" s="761">
        <v>0</v>
      </c>
      <c r="K181" s="761">
        <v>0</v>
      </c>
      <c r="L181" s="761">
        <v>0</v>
      </c>
      <c r="M181" s="761">
        <v>0</v>
      </c>
      <c r="N181" s="761"/>
      <c r="O181" s="761">
        <v>0</v>
      </c>
      <c r="P181" s="889" t="s">
        <v>259</v>
      </c>
      <c r="Q181" s="890" t="s">
        <v>868</v>
      </c>
      <c r="R181" s="903" t="s">
        <v>820</v>
      </c>
      <c r="S181" s="890" t="s">
        <v>58</v>
      </c>
    </row>
    <row r="182" spans="1:19" s="334" customFormat="1" ht="85.5" customHeight="1">
      <c r="A182" s="892" t="s">
        <v>923</v>
      </c>
      <c r="B182" s="900" t="s">
        <v>928</v>
      </c>
      <c r="C182" s="897" t="s">
        <v>260</v>
      </c>
      <c r="D182" s="897" t="s">
        <v>261</v>
      </c>
      <c r="E182" s="889"/>
      <c r="F182" s="889"/>
      <c r="G182" s="761">
        <v>0</v>
      </c>
      <c r="H182" s="761">
        <v>0</v>
      </c>
      <c r="I182" s="761">
        <v>0</v>
      </c>
      <c r="J182" s="761">
        <v>0</v>
      </c>
      <c r="K182" s="761">
        <v>0</v>
      </c>
      <c r="L182" s="761">
        <v>0</v>
      </c>
      <c r="M182" s="761">
        <v>0</v>
      </c>
      <c r="N182" s="761"/>
      <c r="O182" s="761">
        <v>0</v>
      </c>
      <c r="P182" s="896" t="s">
        <v>70</v>
      </c>
      <c r="Q182" s="896" t="s">
        <v>263</v>
      </c>
      <c r="R182" s="891" t="s">
        <v>820</v>
      </c>
      <c r="S182" s="896" t="s">
        <v>844</v>
      </c>
    </row>
    <row r="184" spans="1:19" ht="15" customHeight="1">
      <c r="A184" s="1555" t="s">
        <v>1329</v>
      </c>
      <c r="B184" s="1555"/>
      <c r="C184" s="1555"/>
      <c r="D184" s="1555"/>
      <c r="E184" s="1555"/>
      <c r="F184" s="1555"/>
      <c r="G184" s="1555"/>
      <c r="H184" s="1555"/>
      <c r="I184" s="1555"/>
      <c r="J184" s="1555"/>
      <c r="K184" s="1555"/>
      <c r="L184" s="1555"/>
      <c r="M184" s="1555"/>
      <c r="N184" s="1555"/>
      <c r="O184" s="1555"/>
      <c r="P184" s="1555"/>
      <c r="Q184" s="1555"/>
      <c r="R184" s="1555"/>
      <c r="S184" s="1555"/>
    </row>
    <row r="185" spans="1:19" ht="14.25">
      <c r="A185" s="1555"/>
      <c r="B185" s="1555"/>
      <c r="C185" s="1555"/>
      <c r="D185" s="1555"/>
      <c r="E185" s="1555"/>
      <c r="F185" s="1555"/>
      <c r="G185" s="1555"/>
      <c r="H185" s="1555"/>
      <c r="I185" s="1555"/>
      <c r="J185" s="1555"/>
      <c r="K185" s="1555"/>
      <c r="L185" s="1555"/>
      <c r="M185" s="1555"/>
      <c r="N185" s="1555"/>
      <c r="O185" s="1555"/>
      <c r="P185" s="1555"/>
      <c r="Q185" s="1555"/>
      <c r="R185" s="1555"/>
      <c r="S185" s="1555"/>
    </row>
    <row r="186" spans="1:19" ht="36" customHeight="1">
      <c r="A186" s="1555" t="s">
        <v>1387</v>
      </c>
      <c r="B186" s="1555"/>
      <c r="C186" s="1555"/>
      <c r="D186" s="1555"/>
      <c r="E186" s="1555"/>
      <c r="F186" s="1555"/>
      <c r="G186" s="1555"/>
      <c r="H186" s="1555"/>
      <c r="I186" s="1555"/>
      <c r="J186" s="1555"/>
      <c r="K186" s="1555"/>
      <c r="L186" s="1555"/>
      <c r="M186" s="1555"/>
      <c r="N186" s="1555"/>
      <c r="O186" s="1555"/>
      <c r="P186" s="1555"/>
      <c r="Q186" s="1555"/>
      <c r="R186" s="1555"/>
      <c r="S186" s="1555"/>
    </row>
    <row r="187" spans="1:19" ht="18.75" hidden="1" customHeight="1">
      <c r="A187" s="1555"/>
      <c r="B187" s="1555"/>
      <c r="C187" s="1555"/>
      <c r="D187" s="1555"/>
      <c r="E187" s="1555"/>
      <c r="F187" s="1555"/>
      <c r="G187" s="1555"/>
      <c r="H187" s="1555"/>
      <c r="I187" s="1555"/>
      <c r="J187" s="1555"/>
      <c r="K187" s="1555"/>
      <c r="L187" s="1555"/>
      <c r="M187" s="1555"/>
      <c r="N187" s="1555"/>
      <c r="O187" s="1555"/>
      <c r="P187" s="1555"/>
      <c r="Q187" s="1555"/>
      <c r="R187" s="1555"/>
      <c r="S187" s="1555"/>
    </row>
    <row r="188" spans="1:19" ht="14.25"/>
    <row r="189" spans="1:19" ht="14.25"/>
    <row r="190" spans="1:19" ht="14.25"/>
    <row r="191" spans="1:19" ht="14.25"/>
  </sheetData>
  <autoFilter ref="A3:S182"/>
  <mergeCells count="185">
    <mergeCell ref="A80:B80"/>
    <mergeCell ref="C158:C159"/>
    <mergeCell ref="C133:C135"/>
    <mergeCell ref="A107:A114"/>
    <mergeCell ref="B107:B114"/>
    <mergeCell ref="A124:A127"/>
    <mergeCell ref="B124:B127"/>
    <mergeCell ref="C124:C127"/>
    <mergeCell ref="B101:B104"/>
    <mergeCell ref="C101:C104"/>
    <mergeCell ref="C96:C98"/>
    <mergeCell ref="B170:B171"/>
    <mergeCell ref="A170:A171"/>
    <mergeCell ref="A121:A123"/>
    <mergeCell ref="B121:B123"/>
    <mergeCell ref="C121:C123"/>
    <mergeCell ref="S129:S131"/>
    <mergeCell ref="P129:P131"/>
    <mergeCell ref="Q129:Q131"/>
    <mergeCell ref="A129:A131"/>
    <mergeCell ref="B129:B131"/>
    <mergeCell ref="C129:C131"/>
    <mergeCell ref="C151:C153"/>
    <mergeCell ref="D129:D131"/>
    <mergeCell ref="D151:D153"/>
    <mergeCell ref="P151:P153"/>
    <mergeCell ref="Q151:Q153"/>
    <mergeCell ref="R151:R153"/>
    <mergeCell ref="S151:S153"/>
    <mergeCell ref="R129:R131"/>
    <mergeCell ref="A145:A149"/>
    <mergeCell ref="B145:B149"/>
    <mergeCell ref="C145:C149"/>
    <mergeCell ref="A23:D23"/>
    <mergeCell ref="A35:D35"/>
    <mergeCell ref="A58:A59"/>
    <mergeCell ref="B58:B59"/>
    <mergeCell ref="A56:A57"/>
    <mergeCell ref="D58:D59"/>
    <mergeCell ref="B56:B57"/>
    <mergeCell ref="C56:C57"/>
    <mergeCell ref="D56:D57"/>
    <mergeCell ref="A41:A43"/>
    <mergeCell ref="A45:A48"/>
    <mergeCell ref="C58:C59"/>
    <mergeCell ref="A49:D49"/>
    <mergeCell ref="A24:A27"/>
    <mergeCell ref="B24:B27"/>
    <mergeCell ref="C45:C48"/>
    <mergeCell ref="B45:B48"/>
    <mergeCell ref="A50:A51"/>
    <mergeCell ref="B50:B51"/>
    <mergeCell ref="C50:C51"/>
    <mergeCell ref="A52:A54"/>
    <mergeCell ref="B52:B54"/>
    <mergeCell ref="C52:C54"/>
    <mergeCell ref="A29:A33"/>
    <mergeCell ref="P1:S1"/>
    <mergeCell ref="S2:S3"/>
    <mergeCell ref="R86:R87"/>
    <mergeCell ref="S86:S87"/>
    <mergeCell ref="A4:D4"/>
    <mergeCell ref="B6:D6"/>
    <mergeCell ref="B7:D7"/>
    <mergeCell ref="P2:P3"/>
    <mergeCell ref="Q2:Q3"/>
    <mergeCell ref="R2:R3"/>
    <mergeCell ref="B1:D1"/>
    <mergeCell ref="B5:D5"/>
    <mergeCell ref="A2:A3"/>
    <mergeCell ref="B2:B3"/>
    <mergeCell ref="C2:C3"/>
    <mergeCell ref="D2:D3"/>
    <mergeCell ref="G2:I2"/>
    <mergeCell ref="E2:E3"/>
    <mergeCell ref="J2:O2"/>
    <mergeCell ref="A22:B22"/>
    <mergeCell ref="B10:D10"/>
    <mergeCell ref="B11:D11"/>
    <mergeCell ref="B12:D12"/>
    <mergeCell ref="B13:D13"/>
    <mergeCell ref="B9:D9"/>
    <mergeCell ref="B67:B68"/>
    <mergeCell ref="A55:D55"/>
    <mergeCell ref="P77:P79"/>
    <mergeCell ref="Q77:Q79"/>
    <mergeCell ref="S77:S79"/>
    <mergeCell ref="R77:R79"/>
    <mergeCell ref="B8:D8"/>
    <mergeCell ref="A60:A62"/>
    <mergeCell ref="Q63:Q64"/>
    <mergeCell ref="C22:D22"/>
    <mergeCell ref="R61:R62"/>
    <mergeCell ref="P61:P62"/>
    <mergeCell ref="Q61:Q62"/>
    <mergeCell ref="P63:P64"/>
    <mergeCell ref="S63:S64"/>
    <mergeCell ref="R63:R64"/>
    <mergeCell ref="R58:R59"/>
    <mergeCell ref="P56:P57"/>
    <mergeCell ref="A65:B65"/>
    <mergeCell ref="C67:C68"/>
    <mergeCell ref="A73:A76"/>
    <mergeCell ref="B73:B76"/>
    <mergeCell ref="C73:C76"/>
    <mergeCell ref="P91:P93"/>
    <mergeCell ref="R91:R93"/>
    <mergeCell ref="Q91:Q93"/>
    <mergeCell ref="S91:S93"/>
    <mergeCell ref="D94:D95"/>
    <mergeCell ref="C94:C95"/>
    <mergeCell ref="C91:C93"/>
    <mergeCell ref="D91:D93"/>
    <mergeCell ref="P86:P87"/>
    <mergeCell ref="Q86:Q87"/>
    <mergeCell ref="P58:P59"/>
    <mergeCell ref="Q58:Q59"/>
    <mergeCell ref="R56:R57"/>
    <mergeCell ref="S56:S57"/>
    <mergeCell ref="S58:S59"/>
    <mergeCell ref="S61:S62"/>
    <mergeCell ref="A63:A64"/>
    <mergeCell ref="B63:B64"/>
    <mergeCell ref="C63:C64"/>
    <mergeCell ref="D63:D64"/>
    <mergeCell ref="B61:B62"/>
    <mergeCell ref="D61:D62"/>
    <mergeCell ref="P101:P104"/>
    <mergeCell ref="Q101:Q104"/>
    <mergeCell ref="R101:R104"/>
    <mergeCell ref="S101:S104"/>
    <mergeCell ref="D96:D98"/>
    <mergeCell ref="P96:P98"/>
    <mergeCell ref="Q96:Q98"/>
    <mergeCell ref="R96:R98"/>
    <mergeCell ref="S96:S98"/>
    <mergeCell ref="D101:D104"/>
    <mergeCell ref="B29:B33"/>
    <mergeCell ref="C29:C33"/>
    <mergeCell ref="D30:D33"/>
    <mergeCell ref="A150:A162"/>
    <mergeCell ref="B150:B162"/>
    <mergeCell ref="C160:C162"/>
    <mergeCell ref="D160:D162"/>
    <mergeCell ref="A167:A169"/>
    <mergeCell ref="B168:B169"/>
    <mergeCell ref="C168:C169"/>
    <mergeCell ref="D168:D169"/>
    <mergeCell ref="C89:C90"/>
    <mergeCell ref="D89:D90"/>
    <mergeCell ref="B133:B139"/>
    <mergeCell ref="A133:A139"/>
    <mergeCell ref="B77:B79"/>
    <mergeCell ref="A77:A79"/>
    <mergeCell ref="C86:C87"/>
    <mergeCell ref="D86:D87"/>
    <mergeCell ref="A67:A71"/>
    <mergeCell ref="C77:C79"/>
    <mergeCell ref="C65:D65"/>
    <mergeCell ref="A101:A105"/>
    <mergeCell ref="D77:D79"/>
    <mergeCell ref="A180:A181"/>
    <mergeCell ref="B180:B181"/>
    <mergeCell ref="A186:S187"/>
    <mergeCell ref="S160:S162"/>
    <mergeCell ref="P168:P169"/>
    <mergeCell ref="Q168:Q169"/>
    <mergeCell ref="R168:R169"/>
    <mergeCell ref="S168:S169"/>
    <mergeCell ref="Q160:Q162"/>
    <mergeCell ref="R160:R162"/>
    <mergeCell ref="A184:S185"/>
    <mergeCell ref="A178:A179"/>
    <mergeCell ref="B178:B179"/>
    <mergeCell ref="C178:C179"/>
    <mergeCell ref="D178:D179"/>
    <mergeCell ref="P160:P162"/>
    <mergeCell ref="S178:S179"/>
    <mergeCell ref="R178:R179"/>
    <mergeCell ref="Q178:Q179"/>
    <mergeCell ref="P178:P179"/>
    <mergeCell ref="C173:C174"/>
    <mergeCell ref="A172:A174"/>
    <mergeCell ref="B172:B174"/>
    <mergeCell ref="C170:C171"/>
  </mergeCells>
  <pageMargins left="0.25" right="0.25" top="0.75" bottom="0.75" header="0.3" footer="0.3"/>
  <pageSetup paperSize="8" scale="48" fitToHeight="0" orientation="landscape" r:id="rId1"/>
  <rowBreaks count="3" manualBreakCount="3">
    <brk id="28" max="18" man="1"/>
    <brk id="60" max="18" man="1"/>
    <brk id="101"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sheetPr>
  <dimension ref="A1:AH65"/>
  <sheetViews>
    <sheetView zoomScale="66" zoomScaleNormal="66" workbookViewId="0">
      <selection activeCell="F34" sqref="F34"/>
    </sheetView>
  </sheetViews>
  <sheetFormatPr defaultColWidth="8.875" defaultRowHeight="15"/>
  <cols>
    <col min="1" max="1" width="39.875" style="1104" customWidth="1"/>
    <col min="2" max="2" width="35.5" style="1104" customWidth="1"/>
    <col min="3" max="3" width="22.5" style="1104" customWidth="1"/>
    <col min="4" max="4" width="26.5" style="1104" customWidth="1"/>
    <col min="5" max="5" width="33.875" style="1104" customWidth="1"/>
    <col min="6" max="6" width="31.5" style="1104" customWidth="1"/>
    <col min="7" max="7" width="12.125" style="1104" customWidth="1"/>
    <col min="8" max="8" width="15.75" style="1104" customWidth="1"/>
    <col min="9" max="9" width="17.125" style="1104" customWidth="1"/>
    <col min="10" max="10" width="17.5" style="1104" customWidth="1"/>
    <col min="11" max="11" width="13.5" style="1104" customWidth="1"/>
    <col min="12" max="12" width="12" style="1104" customWidth="1"/>
    <col min="13" max="13" width="10.75" style="1104" customWidth="1"/>
    <col min="14" max="14" width="12.25" style="1104" customWidth="1"/>
    <col min="15" max="15" width="15.5" style="1104" customWidth="1"/>
    <col min="16" max="16" width="25.5" style="1104" customWidth="1"/>
    <col min="17" max="20" width="12.5" style="1104" customWidth="1"/>
    <col min="21" max="21" width="13.25" style="1104" customWidth="1"/>
    <col min="22" max="16384" width="8.875" style="1104"/>
  </cols>
  <sheetData>
    <row r="1" spans="1:34">
      <c r="J1" s="1104" t="s">
        <v>1135</v>
      </c>
    </row>
    <row r="2" spans="1:34">
      <c r="A2" s="999" t="s">
        <v>1136</v>
      </c>
      <c r="B2" s="142"/>
      <c r="C2" s="142"/>
      <c r="D2" s="142"/>
      <c r="E2" s="142"/>
      <c r="F2" s="142"/>
      <c r="G2" s="142"/>
      <c r="H2" s="142"/>
      <c r="I2" s="142"/>
      <c r="J2" s="142"/>
      <c r="K2" s="142"/>
      <c r="L2" s="142"/>
      <c r="M2" s="142"/>
      <c r="N2" s="142"/>
      <c r="O2" s="142"/>
      <c r="P2" s="142"/>
      <c r="Q2" s="142"/>
      <c r="R2" s="142"/>
      <c r="S2" s="142"/>
      <c r="T2" s="142"/>
      <c r="U2" s="142"/>
      <c r="V2" s="142"/>
      <c r="W2" s="142"/>
      <c r="X2" s="142"/>
      <c r="Y2" s="142"/>
      <c r="Z2" s="142"/>
      <c r="AA2" s="142"/>
      <c r="AB2" s="142"/>
      <c r="AC2" s="142"/>
      <c r="AD2" s="142"/>
      <c r="AE2" s="142"/>
      <c r="AF2" s="142"/>
      <c r="AG2" s="142"/>
      <c r="AH2" s="142"/>
    </row>
    <row r="3" spans="1:34" ht="24.75" customHeight="1">
      <c r="A3" s="1691" t="s">
        <v>265</v>
      </c>
      <c r="B3" s="1691" t="s">
        <v>1137</v>
      </c>
      <c r="C3" s="1691" t="s">
        <v>1138</v>
      </c>
      <c r="D3" s="1691" t="s">
        <v>1139</v>
      </c>
      <c r="E3" s="1691" t="s">
        <v>1140</v>
      </c>
      <c r="F3" s="1159"/>
      <c r="G3" s="1018" t="s">
        <v>1046</v>
      </c>
      <c r="H3" s="1018" t="s">
        <v>1047</v>
      </c>
      <c r="I3" s="1018" t="s">
        <v>1048</v>
      </c>
      <c r="J3" s="1018" t="s">
        <v>1049</v>
      </c>
      <c r="K3" s="142"/>
      <c r="L3" s="142"/>
      <c r="M3" s="1160"/>
      <c r="N3" s="1688" t="s">
        <v>307</v>
      </c>
      <c r="O3" s="1688" t="s">
        <v>308</v>
      </c>
      <c r="P3" s="1688" t="s">
        <v>309</v>
      </c>
      <c r="Q3" s="142"/>
      <c r="R3" s="142"/>
      <c r="S3" s="142"/>
      <c r="T3" s="142"/>
      <c r="U3" s="142"/>
      <c r="V3" s="142"/>
      <c r="W3" s="142"/>
      <c r="X3" s="142"/>
      <c r="Y3" s="142"/>
      <c r="Z3" s="142"/>
      <c r="AA3" s="142"/>
      <c r="AB3" s="142"/>
      <c r="AC3" s="142"/>
      <c r="AD3" s="142"/>
      <c r="AE3" s="142"/>
      <c r="AF3" s="142"/>
      <c r="AG3" s="142"/>
      <c r="AH3" s="142"/>
    </row>
    <row r="4" spans="1:34" ht="32.25" customHeight="1">
      <c r="A4" s="1691"/>
      <c r="B4" s="1691"/>
      <c r="C4" s="1691"/>
      <c r="D4" s="1691"/>
      <c r="E4" s="1691"/>
      <c r="F4" s="1161" t="s">
        <v>310</v>
      </c>
      <c r="G4" s="1162">
        <v>2304</v>
      </c>
      <c r="H4" s="1162">
        <v>1388</v>
      </c>
      <c r="I4" s="1162">
        <v>925</v>
      </c>
      <c r="J4" s="1163"/>
      <c r="K4" s="142"/>
      <c r="L4" s="142"/>
      <c r="M4" s="1160"/>
      <c r="N4" s="1689"/>
      <c r="O4" s="1689"/>
      <c r="P4" s="1689"/>
      <c r="Q4" s="142"/>
      <c r="R4" s="142"/>
      <c r="S4" s="142"/>
      <c r="T4" s="142"/>
      <c r="U4" s="142"/>
      <c r="V4" s="142"/>
      <c r="W4" s="142"/>
      <c r="X4" s="142"/>
      <c r="Y4" s="142"/>
      <c r="Z4" s="142"/>
      <c r="AA4" s="142"/>
      <c r="AB4" s="142"/>
      <c r="AC4" s="142"/>
      <c r="AD4" s="142"/>
      <c r="AE4" s="142"/>
      <c r="AF4" s="142"/>
      <c r="AG4" s="142"/>
      <c r="AH4" s="142"/>
    </row>
    <row r="5" spans="1:34" ht="35.25" customHeight="1">
      <c r="A5" s="1164" t="s">
        <v>1034</v>
      </c>
      <c r="B5" s="1165">
        <f>I24</f>
        <v>3168</v>
      </c>
      <c r="C5" s="1165">
        <f>B5</f>
        <v>3168</v>
      </c>
      <c r="D5" s="1165">
        <f>B5</f>
        <v>3168</v>
      </c>
      <c r="E5" s="1166">
        <f>D5</f>
        <v>3168</v>
      </c>
      <c r="F5" s="1161" t="s">
        <v>311</v>
      </c>
      <c r="G5" s="1162">
        <f>ROUND(G4/9600,4)</f>
        <v>0.24</v>
      </c>
      <c r="H5" s="1162">
        <f>ROUND(H4/9600,4)</f>
        <v>0.14460000000000001</v>
      </c>
      <c r="I5" s="1162">
        <f>ROUND(I4/9600,4)</f>
        <v>9.64E-2</v>
      </c>
      <c r="J5" s="1167">
        <v>0.2359</v>
      </c>
      <c r="K5" s="142"/>
      <c r="L5" s="142"/>
      <c r="M5" s="1168" t="s">
        <v>312</v>
      </c>
      <c r="N5" s="1169">
        <v>0.28570000000000001</v>
      </c>
      <c r="O5" s="1169">
        <v>2.0199999999999999E-2</v>
      </c>
      <c r="P5" s="1169">
        <v>3.2199999999999999E-2</v>
      </c>
      <c r="Q5" s="142"/>
      <c r="R5" s="142"/>
      <c r="S5" s="142"/>
      <c r="T5" s="142"/>
      <c r="U5" s="142"/>
      <c r="V5" s="142"/>
      <c r="W5" s="142"/>
      <c r="X5" s="142"/>
      <c r="Y5" s="142"/>
      <c r="Z5" s="142"/>
      <c r="AA5" s="142"/>
      <c r="AB5" s="142"/>
      <c r="AC5" s="142"/>
      <c r="AD5" s="142"/>
      <c r="AE5" s="142"/>
      <c r="AF5" s="142"/>
      <c r="AG5" s="142"/>
      <c r="AH5" s="142"/>
    </row>
    <row r="6" spans="1:34">
      <c r="A6" s="1160"/>
      <c r="B6" s="1160"/>
      <c r="C6" s="1159"/>
      <c r="D6" s="1159"/>
      <c r="E6" s="142"/>
      <c r="F6" s="142"/>
      <c r="G6" s="1071"/>
      <c r="H6" s="1071"/>
      <c r="I6" s="1071"/>
      <c r="J6" s="1161"/>
      <c r="K6" s="1159"/>
      <c r="L6" s="1159"/>
      <c r="M6" s="142"/>
      <c r="N6" s="142"/>
      <c r="O6" s="142"/>
      <c r="P6" s="142"/>
      <c r="Q6" s="1160"/>
      <c r="R6" s="1160"/>
      <c r="S6" s="1160"/>
      <c r="T6" s="1160"/>
      <c r="U6" s="1160"/>
      <c r="V6" s="1160"/>
      <c r="W6" s="1160"/>
      <c r="X6" s="1160"/>
      <c r="Y6" s="1160"/>
      <c r="Z6" s="1160"/>
      <c r="AA6" s="1160"/>
      <c r="AB6" s="1160"/>
      <c r="AC6" s="1160"/>
      <c r="AD6" s="1160"/>
      <c r="AE6" s="142"/>
      <c r="AF6" s="142"/>
      <c r="AG6" s="142"/>
      <c r="AH6" s="142"/>
    </row>
    <row r="7" spans="1:34">
      <c r="A7" s="1160"/>
      <c r="B7" s="1160"/>
      <c r="C7" s="1159"/>
      <c r="D7" s="1159"/>
      <c r="E7" s="1159"/>
      <c r="F7" s="1159"/>
      <c r="G7" s="1159"/>
      <c r="H7" s="1159"/>
      <c r="I7" s="1159"/>
      <c r="J7" s="1159"/>
      <c r="K7" s="1159"/>
      <c r="L7" s="1159"/>
      <c r="M7" s="1160"/>
      <c r="N7" s="1160"/>
      <c r="O7" s="1160"/>
      <c r="P7" s="1160"/>
      <c r="Q7" s="1160"/>
      <c r="R7" s="1160"/>
      <c r="S7" s="1160"/>
      <c r="T7" s="1160"/>
      <c r="U7" s="1160"/>
      <c r="V7" s="1160"/>
      <c r="W7" s="1160"/>
      <c r="X7" s="1160"/>
      <c r="Y7" s="1160"/>
      <c r="Z7" s="1160"/>
      <c r="AA7" s="1160"/>
      <c r="AB7" s="1160"/>
      <c r="AC7" s="1160"/>
      <c r="AD7" s="1160"/>
      <c r="AE7" s="142"/>
      <c r="AF7" s="142"/>
      <c r="AG7" s="142"/>
      <c r="AH7" s="142"/>
    </row>
    <row r="8" spans="1:34" ht="15" customHeight="1">
      <c r="A8" s="1690" t="s">
        <v>274</v>
      </c>
      <c r="B8" s="1690" t="s">
        <v>275</v>
      </c>
      <c r="C8" s="1685" t="s">
        <v>313</v>
      </c>
      <c r="D8" s="1686"/>
      <c r="E8" s="1686"/>
      <c r="F8" s="1686"/>
      <c r="G8" s="1686"/>
      <c r="H8" s="1686"/>
      <c r="I8" s="1686"/>
      <c r="J8" s="1686"/>
      <c r="K8" s="1686"/>
      <c r="L8" s="1686"/>
      <c r="M8" s="1687"/>
      <c r="N8" s="1687"/>
      <c r="O8" s="1687"/>
      <c r="P8" s="1687"/>
      <c r="Q8" s="1687" t="s">
        <v>314</v>
      </c>
      <c r="R8" s="1687" t="s">
        <v>315</v>
      </c>
      <c r="S8" s="1687" t="s">
        <v>316</v>
      </c>
      <c r="T8" s="1682" t="s">
        <v>333</v>
      </c>
      <c r="U8" s="1682" t="s">
        <v>334</v>
      </c>
      <c r="V8" s="1682" t="s">
        <v>335</v>
      </c>
      <c r="W8" s="1682" t="s">
        <v>336</v>
      </c>
      <c r="X8" s="1682" t="s">
        <v>337</v>
      </c>
      <c r="Y8" s="1682" t="s">
        <v>338</v>
      </c>
      <c r="Z8" s="1682" t="s">
        <v>339</v>
      </c>
      <c r="AA8" s="1682" t="s">
        <v>340</v>
      </c>
      <c r="AB8" s="1679" t="s">
        <v>341</v>
      </c>
      <c r="AC8" s="1679" t="s">
        <v>342</v>
      </c>
      <c r="AD8" s="1682" t="s">
        <v>343</v>
      </c>
      <c r="AE8" s="142"/>
      <c r="AF8" s="142"/>
      <c r="AG8" s="142"/>
      <c r="AH8" s="142"/>
    </row>
    <row r="9" spans="1:34" ht="51">
      <c r="A9" s="1690"/>
      <c r="B9" s="1690"/>
      <c r="C9" s="1685" t="s">
        <v>317</v>
      </c>
      <c r="D9" s="1686"/>
      <c r="E9" s="1686"/>
      <c r="F9" s="1686" t="s">
        <v>318</v>
      </c>
      <c r="G9" s="1686"/>
      <c r="H9" s="1686"/>
      <c r="I9" s="1170" t="s">
        <v>319</v>
      </c>
      <c r="J9" s="1686" t="s">
        <v>320</v>
      </c>
      <c r="K9" s="1686"/>
      <c r="L9" s="1686"/>
      <c r="M9" s="1687" t="s">
        <v>321</v>
      </c>
      <c r="N9" s="1687" t="s">
        <v>322</v>
      </c>
      <c r="O9" s="1687" t="s">
        <v>323</v>
      </c>
      <c r="P9" s="1687" t="s">
        <v>324</v>
      </c>
      <c r="Q9" s="1687"/>
      <c r="R9" s="1687"/>
      <c r="S9" s="1687"/>
      <c r="T9" s="1683"/>
      <c r="U9" s="1683"/>
      <c r="V9" s="1683"/>
      <c r="W9" s="1683"/>
      <c r="X9" s="1683"/>
      <c r="Y9" s="1683"/>
      <c r="Z9" s="1683"/>
      <c r="AA9" s="1683"/>
      <c r="AB9" s="1680"/>
      <c r="AC9" s="1680"/>
      <c r="AD9" s="1683"/>
      <c r="AE9" s="142"/>
      <c r="AF9" s="142"/>
      <c r="AG9" s="142"/>
      <c r="AH9" s="142"/>
    </row>
    <row r="10" spans="1:34" ht="38.25">
      <c r="A10" s="1690"/>
      <c r="B10" s="1690"/>
      <c r="C10" s="1172" t="s">
        <v>325</v>
      </c>
      <c r="D10" s="1171" t="s">
        <v>326</v>
      </c>
      <c r="E10" s="1171" t="s">
        <v>327</v>
      </c>
      <c r="F10" s="1171" t="s">
        <v>325</v>
      </c>
      <c r="G10" s="1171" t="s">
        <v>326</v>
      </c>
      <c r="H10" s="1171" t="s">
        <v>328</v>
      </c>
      <c r="I10" s="1171" t="s">
        <v>329</v>
      </c>
      <c r="J10" s="1171" t="s">
        <v>330</v>
      </c>
      <c r="K10" s="1173" t="s">
        <v>331</v>
      </c>
      <c r="L10" s="1171" t="s">
        <v>332</v>
      </c>
      <c r="M10" s="1687"/>
      <c r="N10" s="1687"/>
      <c r="O10" s="1687"/>
      <c r="P10" s="1687"/>
      <c r="Q10" s="1687"/>
      <c r="R10" s="1687"/>
      <c r="S10" s="1687"/>
      <c r="T10" s="1684"/>
      <c r="U10" s="1684"/>
      <c r="V10" s="1684"/>
      <c r="W10" s="1684"/>
      <c r="X10" s="1684"/>
      <c r="Y10" s="1684"/>
      <c r="Z10" s="1684"/>
      <c r="AA10" s="1684"/>
      <c r="AB10" s="1681"/>
      <c r="AC10" s="1681"/>
      <c r="AD10" s="1684"/>
      <c r="AE10" s="142"/>
      <c r="AF10" s="142"/>
      <c r="AG10" s="142"/>
      <c r="AH10" s="142"/>
    </row>
    <row r="11" spans="1:34">
      <c r="A11" s="1174">
        <v>1</v>
      </c>
      <c r="B11" s="1175">
        <v>2</v>
      </c>
      <c r="C11" s="1176">
        <v>3</v>
      </c>
      <c r="D11" s="1176">
        <v>4</v>
      </c>
      <c r="E11" s="1176">
        <v>5</v>
      </c>
      <c r="F11" s="1176">
        <v>6</v>
      </c>
      <c r="G11" s="1176">
        <v>7</v>
      </c>
      <c r="H11" s="1176">
        <v>8</v>
      </c>
      <c r="I11" s="1176">
        <v>9</v>
      </c>
      <c r="J11" s="1176" t="s">
        <v>344</v>
      </c>
      <c r="K11" s="1176">
        <v>11</v>
      </c>
      <c r="L11" s="1176">
        <v>12</v>
      </c>
      <c r="M11" s="1176">
        <v>13</v>
      </c>
      <c r="N11" s="1176">
        <v>14</v>
      </c>
      <c r="O11" s="1176">
        <v>15</v>
      </c>
      <c r="P11" s="1176">
        <v>16</v>
      </c>
      <c r="Q11" s="1176">
        <v>17</v>
      </c>
      <c r="R11" s="1176">
        <v>18</v>
      </c>
      <c r="S11" s="1176">
        <v>19</v>
      </c>
      <c r="T11" s="1176">
        <v>20</v>
      </c>
      <c r="U11" s="1176">
        <v>21</v>
      </c>
      <c r="V11" s="1176">
        <v>22</v>
      </c>
      <c r="W11" s="1176">
        <v>23</v>
      </c>
      <c r="X11" s="1176">
        <v>24</v>
      </c>
      <c r="Y11" s="1176">
        <v>25</v>
      </c>
      <c r="Z11" s="1176">
        <v>26</v>
      </c>
      <c r="AA11" s="1176">
        <v>27</v>
      </c>
      <c r="AB11" s="1176">
        <v>28</v>
      </c>
      <c r="AC11" s="1176">
        <v>29</v>
      </c>
      <c r="AD11" s="1176">
        <v>30</v>
      </c>
      <c r="AE11" s="142"/>
      <c r="AF11" s="142"/>
      <c r="AG11" s="142"/>
      <c r="AH11" s="142"/>
    </row>
    <row r="12" spans="1:34">
      <c r="A12" s="1177" t="s">
        <v>345</v>
      </c>
      <c r="B12" s="1178" t="s">
        <v>712</v>
      </c>
      <c r="C12" s="1179">
        <v>0</v>
      </c>
      <c r="D12" s="1179">
        <v>45</v>
      </c>
      <c r="E12" s="1179">
        <v>0</v>
      </c>
      <c r="F12" s="1180">
        <f>ROUND((C12*$G$5),2)</f>
        <v>0</v>
      </c>
      <c r="G12" s="1179">
        <f>ROUND((D12*$H$5),2)</f>
        <v>6.51</v>
      </c>
      <c r="H12" s="1179">
        <f>ROUND((E12*$G$8),2)</f>
        <v>0</v>
      </c>
      <c r="I12" s="1180">
        <f>ROUND(((F12+G12+H12)*$J$5),2)</f>
        <v>1.54</v>
      </c>
      <c r="J12" s="1181">
        <v>0.26</v>
      </c>
      <c r="K12" s="1182">
        <v>0</v>
      </c>
      <c r="L12" s="1182">
        <v>0.26</v>
      </c>
      <c r="M12" s="1180">
        <v>0.05</v>
      </c>
      <c r="N12" s="1180">
        <v>1.86</v>
      </c>
      <c r="O12" s="1180">
        <v>0.13</v>
      </c>
      <c r="P12" s="1180">
        <v>0.21</v>
      </c>
      <c r="Q12" s="1183">
        <f>ROUND((F12+G12+H12+I12+J12+M12+N12+O12+P12),2)</f>
        <v>10.56</v>
      </c>
      <c r="R12" s="1183">
        <v>0</v>
      </c>
      <c r="S12" s="1184">
        <f>Q12-R12</f>
        <v>10.56</v>
      </c>
      <c r="T12" s="1181">
        <f>F12+G12+H12</f>
        <v>6.51</v>
      </c>
      <c r="U12" s="1181">
        <f>I12</f>
        <v>1.54</v>
      </c>
      <c r="V12" s="1181">
        <f>J12</f>
        <v>0.26</v>
      </c>
      <c r="W12" s="1185"/>
      <c r="X12" s="1181">
        <f>N12</f>
        <v>1.86</v>
      </c>
      <c r="Y12" s="1181">
        <f>O12</f>
        <v>0.13</v>
      </c>
      <c r="Z12" s="1182">
        <f>M12+P12</f>
        <v>0.26</v>
      </c>
      <c r="AA12" s="1176"/>
      <c r="AB12" s="1182">
        <f>SUM(T12:AA12)</f>
        <v>10.56</v>
      </c>
      <c r="AC12" s="1182">
        <f>R12</f>
        <v>0</v>
      </c>
      <c r="AD12" s="1182">
        <f>AB12-AC12</f>
        <v>10.56</v>
      </c>
      <c r="AE12" s="142"/>
      <c r="AF12" s="142"/>
      <c r="AG12" s="142"/>
      <c r="AH12" s="142"/>
    </row>
    <row r="13" spans="1:34">
      <c r="A13" s="142"/>
      <c r="B13" s="142"/>
      <c r="C13" s="142"/>
      <c r="D13" s="142"/>
      <c r="E13" s="142"/>
      <c r="F13" s="142"/>
      <c r="G13" s="142"/>
      <c r="H13" s="142"/>
      <c r="I13" s="142"/>
      <c r="J13" s="1186"/>
      <c r="K13" s="142"/>
      <c r="L13" s="142"/>
      <c r="M13" s="142"/>
      <c r="N13" s="142"/>
      <c r="O13" s="142"/>
      <c r="P13" s="142"/>
      <c r="Q13" s="142"/>
      <c r="R13" s="142"/>
      <c r="S13" s="142"/>
      <c r="T13" s="142"/>
      <c r="U13" s="142"/>
      <c r="V13" s="142"/>
      <c r="W13" s="142"/>
      <c r="X13" s="142"/>
      <c r="Y13" s="142"/>
      <c r="Z13" s="142"/>
      <c r="AA13" s="142"/>
      <c r="AB13" s="142"/>
      <c r="AC13" s="142"/>
      <c r="AD13" s="142"/>
      <c r="AE13" s="142"/>
      <c r="AF13" s="142"/>
      <c r="AG13" s="142"/>
      <c r="AH13" s="142"/>
    </row>
    <row r="14" spans="1:34">
      <c r="A14" s="142"/>
      <c r="B14" s="142"/>
      <c r="C14" s="142"/>
      <c r="D14" s="142"/>
      <c r="E14" s="142"/>
      <c r="F14" s="142"/>
      <c r="G14" s="142"/>
      <c r="H14" s="142"/>
      <c r="I14" s="142"/>
      <c r="J14" s="142"/>
      <c r="K14" s="142"/>
      <c r="L14" s="142"/>
      <c r="M14" s="142"/>
      <c r="N14" s="142"/>
      <c r="O14" s="142"/>
      <c r="P14" s="142"/>
      <c r="Q14" s="142"/>
      <c r="R14" s="142"/>
      <c r="S14" s="142"/>
      <c r="T14" s="142"/>
      <c r="U14" s="142"/>
      <c r="V14" s="142"/>
      <c r="W14" s="142"/>
      <c r="X14" s="142"/>
      <c r="Y14" s="142"/>
      <c r="Z14" s="142"/>
      <c r="AA14" s="142"/>
      <c r="AB14" s="142"/>
      <c r="AC14" s="142"/>
      <c r="AD14" s="142"/>
      <c r="AE14" s="142"/>
      <c r="AF14" s="142"/>
      <c r="AG14" s="142"/>
      <c r="AH14" s="142"/>
    </row>
    <row r="15" spans="1:34" ht="51">
      <c r="A15" s="1187" t="s">
        <v>274</v>
      </c>
      <c r="B15" s="1188" t="s">
        <v>275</v>
      </c>
      <c r="C15" s="1187" t="s">
        <v>1141</v>
      </c>
      <c r="D15" s="1187" t="s">
        <v>1142</v>
      </c>
      <c r="E15" s="1187" t="s">
        <v>315</v>
      </c>
      <c r="F15" s="1187" t="s">
        <v>1143</v>
      </c>
      <c r="G15" s="1187" t="s">
        <v>278</v>
      </c>
      <c r="H15" s="1187" t="s">
        <v>279</v>
      </c>
      <c r="I15" s="1187" t="s">
        <v>1051</v>
      </c>
      <c r="J15" s="1187" t="s">
        <v>352</v>
      </c>
      <c r="K15" s="1672" t="s">
        <v>353</v>
      </c>
      <c r="L15" s="1673"/>
      <c r="M15" s="1673"/>
      <c r="N15" s="1673"/>
      <c r="O15" s="1673"/>
      <c r="P15" s="1674"/>
      <c r="Q15" s="273"/>
      <c r="R15" s="142"/>
      <c r="S15" s="142"/>
      <c r="T15" s="142"/>
      <c r="U15" s="142"/>
      <c r="V15" s="142"/>
      <c r="W15" s="142"/>
      <c r="X15" s="142"/>
      <c r="Y15" s="142"/>
      <c r="Z15" s="142"/>
      <c r="AA15" s="142"/>
      <c r="AB15" s="142"/>
      <c r="AC15" s="142"/>
      <c r="AD15" s="142"/>
      <c r="AE15" s="142"/>
      <c r="AF15" s="142"/>
      <c r="AG15" s="142"/>
      <c r="AH15" s="142"/>
    </row>
    <row r="16" spans="1:34" ht="25.5">
      <c r="A16" s="1188"/>
      <c r="B16" s="1188"/>
      <c r="C16" s="1187"/>
      <c r="D16" s="1187"/>
      <c r="E16" s="1187"/>
      <c r="F16" s="1187"/>
      <c r="G16" s="1187"/>
      <c r="H16" s="1187"/>
      <c r="I16" s="1187"/>
      <c r="J16" s="1187"/>
      <c r="K16" s="1187" t="s">
        <v>354</v>
      </c>
      <c r="L16" s="1187" t="s">
        <v>355</v>
      </c>
      <c r="M16" s="1187" t="s">
        <v>356</v>
      </c>
      <c r="N16" s="1187" t="s">
        <v>282</v>
      </c>
      <c r="O16" s="1187" t="s">
        <v>357</v>
      </c>
      <c r="P16" s="1187" t="s">
        <v>358</v>
      </c>
      <c r="Q16" s="273"/>
      <c r="R16" s="142"/>
      <c r="S16" s="142"/>
      <c r="T16" s="142"/>
      <c r="U16" s="142"/>
      <c r="V16" s="142"/>
      <c r="W16" s="142"/>
      <c r="X16" s="142"/>
      <c r="Y16" s="142"/>
      <c r="Z16" s="142"/>
      <c r="AA16" s="142"/>
      <c r="AB16" s="142"/>
      <c r="AC16" s="142"/>
      <c r="AD16" s="142"/>
      <c r="AE16" s="142"/>
      <c r="AF16" s="142"/>
      <c r="AG16" s="142"/>
      <c r="AH16" s="142"/>
    </row>
    <row r="17" spans="1:34" s="1197" customFormat="1" ht="38.25">
      <c r="A17" s="1189" t="s">
        <v>345</v>
      </c>
      <c r="B17" s="1190" t="s">
        <v>712</v>
      </c>
      <c r="C17" s="1191">
        <v>0</v>
      </c>
      <c r="D17" s="1192">
        <f>Q12</f>
        <v>10.56</v>
      </c>
      <c r="E17" s="1193">
        <v>0</v>
      </c>
      <c r="F17" s="1194">
        <f>D17-E17-C17</f>
        <v>10.56</v>
      </c>
      <c r="G17" s="1193">
        <f>K17</f>
        <v>300</v>
      </c>
      <c r="H17" s="1193">
        <v>1</v>
      </c>
      <c r="I17" s="1191">
        <f>F17*G17*H17</f>
        <v>3168</v>
      </c>
      <c r="J17" s="1193" t="s">
        <v>287</v>
      </c>
      <c r="K17" s="1193">
        <v>300</v>
      </c>
      <c r="L17" s="1193">
        <v>0</v>
      </c>
      <c r="M17" s="1193">
        <v>0</v>
      </c>
      <c r="N17" s="1193"/>
      <c r="O17" s="1193"/>
      <c r="P17" s="1195" t="s">
        <v>1145</v>
      </c>
      <c r="Q17" s="1196"/>
      <c r="R17" s="142"/>
      <c r="S17" s="142"/>
      <c r="T17" s="142"/>
      <c r="U17" s="142"/>
      <c r="V17" s="142"/>
      <c r="W17" s="1052"/>
      <c r="X17" s="1052"/>
      <c r="Y17" s="1052"/>
      <c r="Z17" s="1052"/>
      <c r="AA17" s="1052"/>
      <c r="AB17" s="1052"/>
      <c r="AC17" s="1052"/>
      <c r="AD17" s="1052"/>
      <c r="AE17" s="1052"/>
      <c r="AF17" s="1052"/>
      <c r="AG17" s="1052"/>
      <c r="AH17" s="1052"/>
    </row>
    <row r="18" spans="1:34">
      <c r="A18" s="1198"/>
      <c r="B18" s="1199"/>
      <c r="C18" s="1200"/>
      <c r="D18" s="1200"/>
      <c r="E18" s="1200"/>
      <c r="F18" s="1201"/>
      <c r="G18" s="1200">
        <f>SUM(G17:G17)</f>
        <v>300</v>
      </c>
      <c r="H18" s="1200"/>
      <c r="I18" s="1202">
        <f>SUM(I17:I17)</f>
        <v>3168</v>
      </c>
      <c r="J18" s="1200"/>
      <c r="K18" s="1200">
        <f>K17</f>
        <v>300</v>
      </c>
      <c r="L18" s="1200">
        <f>L17</f>
        <v>0</v>
      </c>
      <c r="M18" s="1200">
        <f>M17</f>
        <v>0</v>
      </c>
      <c r="N18" s="1200"/>
      <c r="O18" s="1200"/>
      <c r="P18" s="1203"/>
      <c r="Q18" s="142"/>
      <c r="R18" s="142"/>
      <c r="S18" s="142"/>
      <c r="T18" s="142"/>
      <c r="U18" s="142"/>
      <c r="V18" s="142"/>
      <c r="W18" s="142"/>
      <c r="X18" s="142"/>
      <c r="Y18" s="142"/>
      <c r="Z18" s="142"/>
      <c r="AA18" s="142"/>
      <c r="AB18" s="142"/>
      <c r="AC18" s="142"/>
      <c r="AD18" s="142"/>
      <c r="AE18" s="142"/>
      <c r="AF18" s="142"/>
      <c r="AG18" s="142"/>
      <c r="AH18" s="142"/>
    </row>
    <row r="19" spans="1:34">
      <c r="A19" s="142"/>
      <c r="B19" s="142"/>
      <c r="C19" s="142"/>
      <c r="D19" s="142"/>
      <c r="E19" s="142"/>
      <c r="F19" s="1204"/>
      <c r="G19" s="1204"/>
      <c r="H19" s="1204"/>
      <c r="I19" s="1204"/>
      <c r="J19" s="1204"/>
      <c r="K19" s="1204"/>
      <c r="L19" s="1204"/>
      <c r="M19" s="1204"/>
      <c r="N19" s="1204"/>
      <c r="O19" s="142"/>
      <c r="P19" s="142"/>
      <c r="Q19" s="142"/>
      <c r="R19" s="142"/>
      <c r="S19" s="142"/>
      <c r="T19" s="142"/>
      <c r="U19" s="142"/>
      <c r="V19" s="142"/>
      <c r="W19" s="142"/>
      <c r="X19" s="142"/>
      <c r="Y19" s="142"/>
      <c r="Z19" s="142"/>
      <c r="AA19" s="142"/>
      <c r="AB19" s="142"/>
      <c r="AC19" s="142"/>
      <c r="AD19" s="142"/>
      <c r="AE19" s="142"/>
      <c r="AF19" s="142"/>
      <c r="AG19" s="142"/>
      <c r="AH19" s="142"/>
    </row>
    <row r="20" spans="1:34">
      <c r="A20" s="1675" t="s">
        <v>359</v>
      </c>
      <c r="B20" s="1675" t="s">
        <v>360</v>
      </c>
      <c r="C20" s="1675" t="s">
        <v>361</v>
      </c>
      <c r="D20" s="1675" t="s">
        <v>362</v>
      </c>
      <c r="E20" s="1675" t="s">
        <v>275</v>
      </c>
      <c r="F20" s="1675" t="s">
        <v>363</v>
      </c>
      <c r="G20" s="1676" t="s">
        <v>364</v>
      </c>
      <c r="H20" s="1676"/>
      <c r="I20" s="1676"/>
      <c r="J20" s="1676"/>
      <c r="K20" s="1676"/>
      <c r="L20" s="1676"/>
      <c r="M20" s="1676"/>
      <c r="N20" s="1676"/>
      <c r="O20" s="1676"/>
      <c r="P20" s="1676"/>
      <c r="Q20" s="1676"/>
      <c r="R20" s="1676"/>
      <c r="S20" s="1676"/>
      <c r="T20" s="1676"/>
      <c r="U20" s="1677"/>
      <c r="V20" s="142"/>
      <c r="W20" s="142"/>
      <c r="X20" s="142"/>
      <c r="Y20" s="142"/>
      <c r="Z20" s="142"/>
      <c r="AA20" s="142"/>
      <c r="AB20" s="142"/>
      <c r="AC20" s="142"/>
      <c r="AD20" s="142"/>
      <c r="AE20" s="142"/>
      <c r="AF20" s="142"/>
      <c r="AG20" s="142"/>
      <c r="AH20" s="142"/>
    </row>
    <row r="21" spans="1:34">
      <c r="A21" s="1675"/>
      <c r="B21" s="1675"/>
      <c r="C21" s="1675"/>
      <c r="D21" s="1675"/>
      <c r="E21" s="1675"/>
      <c r="F21" s="1675"/>
      <c r="G21" s="1205" t="s">
        <v>365</v>
      </c>
      <c r="H21" s="1206" t="s">
        <v>366</v>
      </c>
      <c r="I21" s="1206" t="s">
        <v>367</v>
      </c>
      <c r="J21" s="1206" t="s">
        <v>368</v>
      </c>
      <c r="K21" s="1206" t="s">
        <v>369</v>
      </c>
      <c r="L21" s="1206" t="s">
        <v>365</v>
      </c>
      <c r="M21" s="1206" t="s">
        <v>366</v>
      </c>
      <c r="N21" s="1206" t="s">
        <v>367</v>
      </c>
      <c r="O21" s="1206" t="s">
        <v>368</v>
      </c>
      <c r="P21" s="1206" t="s">
        <v>369</v>
      </c>
      <c r="Q21" s="1206" t="s">
        <v>365</v>
      </c>
      <c r="R21" s="1206" t="s">
        <v>366</v>
      </c>
      <c r="S21" s="1206" t="s">
        <v>367</v>
      </c>
      <c r="T21" s="1206" t="s">
        <v>368</v>
      </c>
      <c r="U21" s="1206" t="s">
        <v>369</v>
      </c>
      <c r="V21" s="142"/>
      <c r="W21" s="142"/>
      <c r="X21" s="142"/>
      <c r="Y21" s="142"/>
      <c r="Z21" s="142"/>
      <c r="AA21" s="142"/>
      <c r="AB21" s="142"/>
      <c r="AC21" s="142"/>
      <c r="AD21" s="142"/>
      <c r="AE21" s="142"/>
      <c r="AF21" s="142"/>
      <c r="AG21" s="142"/>
      <c r="AH21" s="142"/>
    </row>
    <row r="22" spans="1:34" ht="35.25" customHeight="1">
      <c r="A22" s="1675"/>
      <c r="B22" s="1675"/>
      <c r="C22" s="1675"/>
      <c r="D22" s="1675"/>
      <c r="E22" s="1675"/>
      <c r="F22" s="1675"/>
      <c r="G22" s="1676" t="s">
        <v>690</v>
      </c>
      <c r="H22" s="1676"/>
      <c r="I22" s="1676"/>
      <c r="J22" s="1676"/>
      <c r="K22" s="1676"/>
      <c r="L22" s="1678" t="s">
        <v>691</v>
      </c>
      <c r="M22" s="1676"/>
      <c r="N22" s="1676"/>
      <c r="O22" s="1676"/>
      <c r="P22" s="1676"/>
      <c r="Q22" s="1670" t="s">
        <v>371</v>
      </c>
      <c r="R22" s="1670"/>
      <c r="S22" s="1670"/>
      <c r="T22" s="1670"/>
      <c r="U22" s="1670"/>
      <c r="V22" s="142"/>
      <c r="W22" s="142"/>
      <c r="X22" s="142"/>
      <c r="Y22" s="142"/>
      <c r="Z22" s="142"/>
      <c r="AA22" s="142"/>
      <c r="AB22" s="142"/>
      <c r="AC22" s="142"/>
      <c r="AD22" s="142"/>
      <c r="AE22" s="142"/>
      <c r="AF22" s="142"/>
      <c r="AG22" s="142"/>
      <c r="AH22" s="142"/>
    </row>
    <row r="23" spans="1:34">
      <c r="A23" s="1671" t="s">
        <v>372</v>
      </c>
      <c r="B23" s="1671"/>
      <c r="C23" s="1671"/>
      <c r="D23" s="1671"/>
      <c r="E23" s="1671"/>
      <c r="F23" s="1671"/>
      <c r="G23" s="1207">
        <f t="shared" ref="G23:U23" si="0">ROUND(SUM(G25:G82),0)</f>
        <v>0</v>
      </c>
      <c r="H23" s="1208">
        <f t="shared" si="0"/>
        <v>0</v>
      </c>
      <c r="I23" s="1208">
        <f t="shared" si="0"/>
        <v>3168</v>
      </c>
      <c r="J23" s="1208">
        <f t="shared" si="0"/>
        <v>0</v>
      </c>
      <c r="K23" s="1208">
        <f t="shared" si="0"/>
        <v>0</v>
      </c>
      <c r="L23" s="1208">
        <f t="shared" si="0"/>
        <v>0</v>
      </c>
      <c r="M23" s="1208">
        <f t="shared" si="0"/>
        <v>0</v>
      </c>
      <c r="N23" s="1208">
        <f t="shared" si="0"/>
        <v>0</v>
      </c>
      <c r="O23" s="1208">
        <f t="shared" si="0"/>
        <v>0</v>
      </c>
      <c r="P23" s="1208">
        <f t="shared" si="0"/>
        <v>0</v>
      </c>
      <c r="Q23" s="1208">
        <f t="shared" si="0"/>
        <v>0</v>
      </c>
      <c r="R23" s="1208">
        <f t="shared" si="0"/>
        <v>0</v>
      </c>
      <c r="S23" s="1208">
        <f t="shared" si="0"/>
        <v>0</v>
      </c>
      <c r="T23" s="1208">
        <f t="shared" si="0"/>
        <v>0</v>
      </c>
      <c r="U23" s="1208">
        <f t="shared" si="0"/>
        <v>0</v>
      </c>
      <c r="V23" s="142"/>
      <c r="W23" s="142"/>
      <c r="X23" s="142"/>
      <c r="Y23" s="142"/>
      <c r="Z23" s="142"/>
      <c r="AA23" s="142"/>
      <c r="AB23" s="142"/>
      <c r="AC23" s="142"/>
      <c r="AD23" s="142"/>
      <c r="AE23" s="142"/>
      <c r="AF23" s="142"/>
      <c r="AG23" s="142"/>
      <c r="AH23" s="142"/>
    </row>
    <row r="24" spans="1:34" ht="24.75" customHeight="1">
      <c r="A24" s="1209">
        <v>1</v>
      </c>
      <c r="B24" s="1210" t="s">
        <v>1144</v>
      </c>
      <c r="C24" s="1211" t="s">
        <v>373</v>
      </c>
      <c r="D24" s="1212" t="s">
        <v>345</v>
      </c>
      <c r="E24" s="1213" t="s">
        <v>712</v>
      </c>
      <c r="F24" s="1214"/>
      <c r="G24" s="1215">
        <f>M18</f>
        <v>0</v>
      </c>
      <c r="H24" s="1215">
        <v>0</v>
      </c>
      <c r="I24" s="1216">
        <f>I17</f>
        <v>3168</v>
      </c>
      <c r="J24" s="1215">
        <v>0</v>
      </c>
      <c r="K24" s="1215">
        <v>0</v>
      </c>
      <c r="L24" s="1217">
        <f>G24</f>
        <v>0</v>
      </c>
      <c r="M24" s="1217">
        <f>H24</f>
        <v>0</v>
      </c>
      <c r="N24" s="1217">
        <f>I24</f>
        <v>3168</v>
      </c>
      <c r="O24" s="1217">
        <f>J24</f>
        <v>0</v>
      </c>
      <c r="P24" s="1217">
        <f>K24</f>
        <v>0</v>
      </c>
      <c r="Q24" s="1217">
        <f>G24</f>
        <v>0</v>
      </c>
      <c r="R24" s="1217">
        <f>H24</f>
        <v>0</v>
      </c>
      <c r="S24" s="1217">
        <f>I24</f>
        <v>3168</v>
      </c>
      <c r="T24" s="1217">
        <f>J24</f>
        <v>0</v>
      </c>
      <c r="U24" s="1217">
        <f>K24</f>
        <v>0</v>
      </c>
      <c r="V24" s="1204"/>
      <c r="W24" s="142"/>
      <c r="X24" s="142"/>
      <c r="Y24" s="142"/>
      <c r="Z24" s="142"/>
      <c r="AA24" s="142"/>
      <c r="AB24" s="142"/>
      <c r="AC24" s="142"/>
      <c r="AD24" s="142"/>
      <c r="AE24" s="142"/>
      <c r="AF24" s="142"/>
      <c r="AG24" s="142"/>
      <c r="AH24" s="142"/>
    </row>
    <row r="25" spans="1:34">
      <c r="A25" s="142"/>
      <c r="B25" s="142"/>
      <c r="C25" s="142"/>
      <c r="D25" s="142"/>
      <c r="E25" s="142"/>
      <c r="F25" s="142"/>
      <c r="G25" s="142"/>
      <c r="H25" s="142"/>
      <c r="I25" s="1218">
        <f>I17</f>
        <v>3168</v>
      </c>
      <c r="J25" s="142"/>
      <c r="K25" s="142"/>
      <c r="L25" s="142"/>
      <c r="M25" s="142"/>
      <c r="N25" s="142"/>
      <c r="O25" s="142"/>
      <c r="P25" s="142"/>
      <c r="Q25" s="142"/>
      <c r="R25" s="142"/>
      <c r="S25" s="142"/>
      <c r="T25" s="142"/>
      <c r="U25" s="142"/>
      <c r="V25" s="142"/>
      <c r="W25" s="142"/>
      <c r="X25" s="142"/>
      <c r="Y25" s="142"/>
      <c r="Z25" s="142"/>
      <c r="AA25" s="142"/>
      <c r="AB25" s="142"/>
      <c r="AC25" s="142"/>
      <c r="AD25" s="142"/>
      <c r="AE25" s="142"/>
      <c r="AF25" s="142"/>
      <c r="AG25" s="142"/>
      <c r="AH25" s="142"/>
    </row>
    <row r="26" spans="1:34">
      <c r="A26" s="142"/>
      <c r="B26" s="142"/>
      <c r="C26" s="142"/>
      <c r="D26" s="142"/>
      <c r="E26" s="221"/>
      <c r="F26" s="142"/>
      <c r="G26" s="142"/>
      <c r="H26" s="142"/>
      <c r="I26" s="142"/>
      <c r="J26" s="142"/>
      <c r="K26" s="142"/>
      <c r="L26" s="142"/>
      <c r="M26" s="142"/>
      <c r="N26" s="142"/>
      <c r="O26" s="142"/>
      <c r="P26" s="142"/>
      <c r="Q26" s="142"/>
      <c r="R26" s="142"/>
      <c r="S26" s="142"/>
      <c r="T26" s="142"/>
      <c r="U26" s="142"/>
      <c r="V26" s="142"/>
      <c r="W26" s="142"/>
      <c r="X26" s="142"/>
      <c r="Y26" s="142"/>
      <c r="Z26" s="142"/>
      <c r="AA26" s="142"/>
      <c r="AB26" s="142"/>
      <c r="AC26" s="142"/>
      <c r="AD26" s="142"/>
      <c r="AE26" s="142"/>
      <c r="AF26" s="142"/>
      <c r="AG26" s="142"/>
      <c r="AH26" s="142"/>
    </row>
    <row r="27" spans="1:34">
      <c r="A27" s="142"/>
      <c r="B27" s="142"/>
      <c r="C27" s="142"/>
      <c r="D27" s="142"/>
      <c r="E27" s="142"/>
      <c r="F27" s="142"/>
      <c r="G27" s="142"/>
      <c r="H27" s="142"/>
      <c r="I27" s="142"/>
      <c r="J27" s="142"/>
      <c r="K27" s="142"/>
      <c r="L27" s="142"/>
      <c r="M27" s="142"/>
      <c r="N27" s="142"/>
      <c r="O27" s="142"/>
      <c r="P27" s="142"/>
      <c r="Q27" s="142"/>
      <c r="R27" s="142"/>
      <c r="S27" s="142"/>
      <c r="T27" s="142"/>
      <c r="U27" s="142"/>
      <c r="V27" s="142"/>
      <c r="W27" s="142"/>
      <c r="X27" s="142"/>
      <c r="Y27" s="142"/>
      <c r="Z27" s="142"/>
      <c r="AA27" s="142"/>
      <c r="AB27" s="142"/>
      <c r="AC27" s="142"/>
      <c r="AD27" s="142"/>
      <c r="AE27" s="142"/>
      <c r="AF27" s="142"/>
      <c r="AG27" s="142"/>
      <c r="AH27" s="142"/>
    </row>
    <row r="28" spans="1:34">
      <c r="A28" s="142"/>
      <c r="B28" s="142"/>
      <c r="C28" s="142"/>
      <c r="D28" s="142"/>
      <c r="E28" s="142"/>
      <c r="F28" s="142"/>
      <c r="G28" s="142"/>
      <c r="H28" s="142"/>
      <c r="I28" s="142"/>
      <c r="J28" s="142"/>
      <c r="K28" s="142"/>
      <c r="L28" s="142"/>
      <c r="M28" s="142"/>
      <c r="N28" s="142"/>
      <c r="O28" s="142"/>
      <c r="P28" s="142"/>
      <c r="Q28" s="142"/>
      <c r="R28" s="142"/>
      <c r="S28" s="142"/>
      <c r="T28" s="142"/>
      <c r="U28" s="142"/>
      <c r="V28" s="142"/>
      <c r="W28" s="142"/>
      <c r="X28" s="142"/>
      <c r="Y28" s="142"/>
      <c r="Z28" s="142"/>
      <c r="AA28" s="142"/>
      <c r="AB28" s="142"/>
      <c r="AC28" s="142"/>
      <c r="AD28" s="142"/>
      <c r="AE28" s="142"/>
      <c r="AF28" s="142"/>
      <c r="AG28" s="142"/>
      <c r="AH28" s="142"/>
    </row>
    <row r="29" spans="1:34">
      <c r="A29" s="142"/>
      <c r="B29" s="142"/>
      <c r="C29" s="142"/>
      <c r="D29" s="142"/>
      <c r="E29" s="142"/>
      <c r="F29" s="142"/>
      <c r="G29" s="142"/>
      <c r="H29" s="142"/>
      <c r="I29" s="142"/>
      <c r="J29" s="142"/>
      <c r="K29" s="142"/>
      <c r="L29" s="142"/>
      <c r="M29" s="142"/>
      <c r="N29" s="142"/>
      <c r="O29" s="142"/>
      <c r="P29" s="142"/>
      <c r="Q29" s="142"/>
      <c r="R29" s="142"/>
      <c r="S29" s="142"/>
      <c r="T29" s="142"/>
      <c r="U29" s="142"/>
      <c r="V29" s="142"/>
      <c r="W29" s="142"/>
      <c r="X29" s="142"/>
      <c r="Y29" s="142"/>
      <c r="Z29" s="142"/>
      <c r="AA29" s="142"/>
      <c r="AB29" s="142"/>
      <c r="AC29" s="142"/>
      <c r="AD29" s="142"/>
      <c r="AE29" s="142"/>
      <c r="AF29" s="142"/>
      <c r="AG29" s="142"/>
      <c r="AH29" s="142"/>
    </row>
    <row r="30" spans="1:34">
      <c r="A30" s="142"/>
      <c r="B30" s="142"/>
      <c r="C30" s="142"/>
      <c r="D30" s="142"/>
      <c r="E30" s="142"/>
      <c r="F30" s="142"/>
      <c r="G30" s="142"/>
      <c r="H30" s="142"/>
      <c r="I30" s="142"/>
      <c r="J30" s="142"/>
      <c r="K30" s="142"/>
      <c r="L30" s="142"/>
      <c r="M30" s="142"/>
      <c r="N30" s="142"/>
      <c r="O30" s="142"/>
      <c r="P30" s="142"/>
      <c r="Q30" s="142"/>
      <c r="R30" s="142"/>
      <c r="S30" s="142"/>
      <c r="T30" s="142"/>
      <c r="U30" s="142"/>
      <c r="V30" s="142"/>
      <c r="W30" s="142"/>
      <c r="X30" s="142"/>
      <c r="Y30" s="142"/>
      <c r="Z30" s="142"/>
      <c r="AA30" s="142"/>
      <c r="AB30" s="142"/>
      <c r="AC30" s="142"/>
      <c r="AD30" s="142"/>
      <c r="AE30" s="142"/>
      <c r="AF30" s="142"/>
      <c r="AG30" s="142"/>
      <c r="AH30" s="142"/>
    </row>
    <row r="31" spans="1:34">
      <c r="A31" s="142"/>
      <c r="B31" s="142"/>
      <c r="C31" s="142"/>
      <c r="D31" s="142"/>
      <c r="E31" s="142"/>
      <c r="F31" s="142"/>
      <c r="G31" s="142"/>
      <c r="H31" s="142"/>
      <c r="I31" s="142"/>
      <c r="J31" s="142"/>
      <c r="K31" s="142"/>
      <c r="L31" s="142"/>
      <c r="M31" s="142"/>
      <c r="N31" s="142"/>
      <c r="O31" s="142"/>
      <c r="P31" s="142"/>
      <c r="Q31" s="142"/>
      <c r="R31" s="142"/>
      <c r="S31" s="142"/>
      <c r="T31" s="142"/>
      <c r="U31" s="142"/>
      <c r="V31" s="142"/>
      <c r="W31" s="142"/>
      <c r="X31" s="142"/>
      <c r="Y31" s="142"/>
      <c r="Z31" s="142"/>
      <c r="AA31" s="142"/>
      <c r="AB31" s="142"/>
      <c r="AC31" s="142"/>
      <c r="AD31" s="142"/>
      <c r="AE31" s="142"/>
      <c r="AF31" s="142"/>
      <c r="AG31" s="142"/>
      <c r="AH31" s="142"/>
    </row>
    <row r="32" spans="1:34">
      <c r="A32" s="142"/>
      <c r="B32" s="142"/>
      <c r="C32" s="142"/>
      <c r="D32" s="142"/>
      <c r="E32" s="142"/>
      <c r="F32" s="142"/>
      <c r="G32" s="142"/>
      <c r="H32" s="142"/>
      <c r="I32" s="142"/>
      <c r="J32" s="142"/>
      <c r="K32" s="142"/>
      <c r="L32" s="142"/>
      <c r="M32" s="142"/>
      <c r="N32" s="142"/>
      <c r="O32" s="142"/>
      <c r="P32" s="142"/>
      <c r="Q32" s="142"/>
      <c r="R32" s="142"/>
      <c r="S32" s="142"/>
      <c r="T32" s="142"/>
      <c r="U32" s="142"/>
      <c r="V32" s="142"/>
      <c r="W32" s="142"/>
      <c r="X32" s="142"/>
      <c r="Y32" s="142"/>
      <c r="Z32" s="142"/>
      <c r="AA32" s="142"/>
      <c r="AB32" s="142"/>
      <c r="AC32" s="142"/>
      <c r="AD32" s="142"/>
      <c r="AE32" s="142"/>
      <c r="AF32" s="142"/>
      <c r="AG32" s="142"/>
      <c r="AH32" s="142"/>
    </row>
    <row r="33" spans="1:34">
      <c r="A33" s="142"/>
      <c r="B33" s="142"/>
      <c r="C33" s="142"/>
      <c r="D33" s="142"/>
      <c r="E33" s="142"/>
      <c r="F33" s="142"/>
      <c r="G33" s="142"/>
      <c r="H33" s="142"/>
      <c r="I33" s="142"/>
      <c r="J33" s="142"/>
      <c r="K33" s="142"/>
      <c r="L33" s="142"/>
      <c r="M33" s="142"/>
      <c r="N33" s="142"/>
      <c r="O33" s="142"/>
      <c r="P33" s="142"/>
      <c r="Q33" s="142"/>
      <c r="R33" s="142"/>
      <c r="S33" s="142"/>
      <c r="T33" s="142"/>
      <c r="U33" s="142"/>
      <c r="V33" s="142"/>
      <c r="W33" s="142"/>
      <c r="X33" s="142"/>
      <c r="Y33" s="142"/>
      <c r="Z33" s="142"/>
      <c r="AA33" s="142"/>
      <c r="AB33" s="142"/>
      <c r="AC33" s="142"/>
      <c r="AD33" s="142"/>
      <c r="AE33" s="142"/>
      <c r="AF33" s="142"/>
      <c r="AG33" s="142"/>
      <c r="AH33" s="142"/>
    </row>
    <row r="34" spans="1:34">
      <c r="A34" s="142"/>
      <c r="B34" s="142"/>
      <c r="C34" s="142"/>
      <c r="D34" s="142"/>
      <c r="E34" s="142"/>
      <c r="F34" s="142"/>
      <c r="G34" s="142"/>
      <c r="H34" s="142"/>
      <c r="I34" s="142"/>
      <c r="J34" s="142"/>
      <c r="K34" s="142"/>
      <c r="L34" s="142"/>
      <c r="M34" s="142"/>
      <c r="N34" s="142"/>
      <c r="O34" s="142"/>
      <c r="P34" s="142"/>
      <c r="Q34" s="142"/>
      <c r="R34" s="142"/>
      <c r="S34" s="142"/>
      <c r="T34" s="142"/>
      <c r="U34" s="142"/>
      <c r="V34" s="142"/>
      <c r="W34" s="142"/>
      <c r="X34" s="142"/>
      <c r="Y34" s="142"/>
      <c r="Z34" s="142"/>
      <c r="AA34" s="142"/>
      <c r="AB34" s="142"/>
      <c r="AC34" s="142"/>
      <c r="AD34" s="142"/>
      <c r="AE34" s="142"/>
      <c r="AF34" s="142"/>
      <c r="AG34" s="142"/>
      <c r="AH34" s="142"/>
    </row>
    <row r="35" spans="1:34">
      <c r="A35" s="142"/>
      <c r="B35" s="142"/>
      <c r="C35" s="142"/>
      <c r="D35" s="142"/>
      <c r="E35" s="142"/>
      <c r="F35" s="142"/>
      <c r="G35" s="142"/>
      <c r="H35" s="142"/>
      <c r="I35" s="142"/>
      <c r="J35" s="142"/>
      <c r="K35" s="142"/>
      <c r="L35" s="142"/>
      <c r="M35" s="142"/>
      <c r="N35" s="142"/>
      <c r="O35" s="142"/>
      <c r="P35" s="142"/>
      <c r="Q35" s="142"/>
      <c r="R35" s="142"/>
      <c r="S35" s="142"/>
      <c r="T35" s="142"/>
      <c r="U35" s="142"/>
      <c r="V35" s="142"/>
      <c r="W35" s="142"/>
      <c r="X35" s="142"/>
      <c r="Y35" s="142"/>
      <c r="Z35" s="142"/>
      <c r="AA35" s="142"/>
      <c r="AB35" s="142"/>
      <c r="AC35" s="142"/>
      <c r="AD35" s="142"/>
      <c r="AE35" s="142"/>
      <c r="AF35" s="142"/>
      <c r="AG35" s="142"/>
      <c r="AH35" s="142"/>
    </row>
    <row r="36" spans="1:34">
      <c r="A36" s="142"/>
      <c r="B36" s="142"/>
      <c r="C36" s="142"/>
      <c r="D36" s="142"/>
      <c r="E36" s="142"/>
      <c r="F36" s="142"/>
      <c r="G36" s="142"/>
      <c r="H36" s="142"/>
      <c r="I36" s="142"/>
      <c r="J36" s="142"/>
      <c r="K36" s="142"/>
      <c r="L36" s="142"/>
      <c r="M36" s="142"/>
      <c r="N36" s="142"/>
      <c r="O36" s="142"/>
      <c r="P36" s="142"/>
      <c r="Q36" s="142"/>
      <c r="R36" s="142"/>
      <c r="S36" s="142"/>
      <c r="T36" s="142"/>
      <c r="U36" s="142"/>
      <c r="V36" s="142"/>
      <c r="W36" s="142"/>
      <c r="X36" s="142"/>
      <c r="Y36" s="142"/>
      <c r="Z36" s="142"/>
      <c r="AA36" s="142"/>
      <c r="AB36" s="142"/>
      <c r="AC36" s="142"/>
      <c r="AD36" s="142"/>
      <c r="AE36" s="142"/>
      <c r="AF36" s="142"/>
      <c r="AG36" s="142"/>
      <c r="AH36" s="142"/>
    </row>
    <row r="37" spans="1:34">
      <c r="A37" s="142"/>
      <c r="B37" s="142"/>
      <c r="C37" s="142"/>
      <c r="D37" s="142"/>
      <c r="E37" s="142"/>
      <c r="F37" s="142"/>
      <c r="G37" s="142"/>
      <c r="H37" s="142"/>
      <c r="I37" s="142"/>
      <c r="J37" s="142"/>
      <c r="K37" s="142"/>
      <c r="L37" s="142"/>
      <c r="M37" s="142"/>
      <c r="N37" s="142"/>
      <c r="O37" s="142"/>
      <c r="P37" s="142"/>
      <c r="Q37" s="142"/>
      <c r="R37" s="142"/>
      <c r="S37" s="142"/>
      <c r="T37" s="142"/>
      <c r="U37" s="142"/>
      <c r="V37" s="142"/>
      <c r="W37" s="142"/>
      <c r="X37" s="142"/>
      <c r="Y37" s="142"/>
      <c r="Z37" s="142"/>
      <c r="AA37" s="142"/>
      <c r="AB37" s="142"/>
      <c r="AC37" s="142"/>
      <c r="AD37" s="142"/>
      <c r="AE37" s="142"/>
      <c r="AF37" s="142"/>
      <c r="AG37" s="142"/>
      <c r="AH37" s="142"/>
    </row>
    <row r="38" spans="1:34">
      <c r="A38" s="142"/>
      <c r="B38" s="142"/>
      <c r="C38" s="142"/>
      <c r="D38" s="142"/>
      <c r="E38" s="142"/>
      <c r="F38" s="142"/>
      <c r="G38" s="142"/>
      <c r="H38" s="142"/>
      <c r="I38" s="142"/>
      <c r="J38" s="142"/>
      <c r="K38" s="142"/>
      <c r="L38" s="142"/>
      <c r="M38" s="142"/>
      <c r="N38" s="142"/>
      <c r="O38" s="142"/>
      <c r="P38" s="142"/>
      <c r="Q38" s="142"/>
      <c r="R38" s="142"/>
      <c r="S38" s="142"/>
      <c r="T38" s="142"/>
      <c r="U38" s="142"/>
      <c r="V38" s="142"/>
      <c r="W38" s="142"/>
      <c r="X38" s="142"/>
      <c r="Y38" s="142"/>
      <c r="Z38" s="142"/>
      <c r="AA38" s="142"/>
      <c r="AB38" s="142"/>
      <c r="AC38" s="142"/>
      <c r="AD38" s="142"/>
      <c r="AE38" s="142"/>
      <c r="AF38" s="142"/>
      <c r="AG38" s="142"/>
      <c r="AH38" s="142"/>
    </row>
    <row r="39" spans="1:34">
      <c r="A39" s="142"/>
      <c r="B39" s="142"/>
      <c r="C39" s="142"/>
      <c r="D39" s="142"/>
      <c r="E39" s="142"/>
      <c r="F39" s="142"/>
      <c r="G39" s="142"/>
      <c r="H39" s="142"/>
      <c r="I39" s="142"/>
      <c r="J39" s="142"/>
      <c r="K39" s="142"/>
      <c r="L39" s="142"/>
      <c r="M39" s="142"/>
      <c r="N39" s="142"/>
      <c r="O39" s="142"/>
      <c r="P39" s="142"/>
      <c r="Q39" s="142"/>
      <c r="R39" s="142"/>
      <c r="S39" s="142"/>
      <c r="T39" s="142"/>
      <c r="U39" s="142"/>
      <c r="V39" s="142"/>
      <c r="W39" s="142"/>
      <c r="X39" s="142"/>
      <c r="Y39" s="142"/>
      <c r="Z39" s="142"/>
      <c r="AA39" s="142"/>
      <c r="AB39" s="142"/>
      <c r="AC39" s="142"/>
      <c r="AD39" s="142"/>
      <c r="AE39" s="142"/>
      <c r="AF39" s="142"/>
      <c r="AG39" s="142"/>
      <c r="AH39" s="142"/>
    </row>
    <row r="40" spans="1:34">
      <c r="A40" s="142"/>
      <c r="B40" s="142"/>
      <c r="C40" s="142"/>
      <c r="D40" s="142"/>
      <c r="E40" s="142"/>
      <c r="F40" s="142"/>
      <c r="G40" s="142"/>
      <c r="H40" s="142"/>
      <c r="I40" s="142"/>
      <c r="J40" s="142"/>
      <c r="K40" s="142"/>
      <c r="L40" s="142"/>
      <c r="M40" s="142"/>
      <c r="N40" s="142"/>
      <c r="O40" s="142"/>
      <c r="P40" s="142"/>
      <c r="Q40" s="142"/>
      <c r="R40" s="142"/>
      <c r="S40" s="142"/>
      <c r="T40" s="142"/>
      <c r="U40" s="142"/>
      <c r="V40" s="142"/>
      <c r="W40" s="142"/>
      <c r="X40" s="142"/>
      <c r="Y40" s="142"/>
      <c r="Z40" s="142"/>
      <c r="AA40" s="142"/>
      <c r="AB40" s="142"/>
      <c r="AC40" s="142"/>
      <c r="AD40" s="142"/>
      <c r="AE40" s="142"/>
      <c r="AF40" s="142"/>
      <c r="AG40" s="142"/>
      <c r="AH40" s="142"/>
    </row>
    <row r="41" spans="1:34">
      <c r="A41" s="142"/>
      <c r="B41" s="142"/>
      <c r="C41" s="142"/>
      <c r="D41" s="142"/>
      <c r="E41" s="142"/>
      <c r="F41" s="142"/>
      <c r="G41" s="142"/>
      <c r="H41" s="142"/>
      <c r="I41" s="142"/>
      <c r="J41" s="142"/>
      <c r="K41" s="142"/>
      <c r="L41" s="142"/>
      <c r="M41" s="142"/>
      <c r="N41" s="142"/>
      <c r="O41" s="142"/>
      <c r="P41" s="142"/>
      <c r="Q41" s="142"/>
      <c r="R41" s="142"/>
      <c r="S41" s="142"/>
      <c r="T41" s="142"/>
      <c r="U41" s="142"/>
      <c r="V41" s="142"/>
      <c r="W41" s="142"/>
      <c r="X41" s="142"/>
      <c r="Y41" s="142"/>
      <c r="Z41" s="142"/>
      <c r="AA41" s="142"/>
      <c r="AB41" s="142"/>
      <c r="AC41" s="142"/>
      <c r="AD41" s="142"/>
      <c r="AE41" s="142"/>
      <c r="AF41" s="142"/>
      <c r="AG41" s="142"/>
      <c r="AH41" s="142"/>
    </row>
    <row r="42" spans="1:34">
      <c r="A42" s="142"/>
      <c r="B42" s="142"/>
      <c r="C42" s="142"/>
      <c r="D42" s="142"/>
      <c r="E42" s="142"/>
      <c r="F42" s="142"/>
      <c r="G42" s="142"/>
      <c r="H42" s="142"/>
      <c r="I42" s="142"/>
      <c r="J42" s="142"/>
      <c r="K42" s="142"/>
      <c r="L42" s="142"/>
      <c r="M42" s="142"/>
      <c r="N42" s="142"/>
      <c r="O42" s="142"/>
      <c r="P42" s="142"/>
      <c r="Q42" s="142"/>
      <c r="R42" s="142"/>
      <c r="S42" s="142"/>
      <c r="T42" s="142"/>
      <c r="U42" s="142"/>
      <c r="V42" s="142"/>
      <c r="W42" s="142"/>
      <c r="X42" s="142"/>
      <c r="Y42" s="142"/>
      <c r="Z42" s="142"/>
      <c r="AA42" s="142"/>
      <c r="AB42" s="142"/>
      <c r="AC42" s="142"/>
      <c r="AD42" s="142"/>
      <c r="AE42" s="142"/>
      <c r="AF42" s="142"/>
      <c r="AG42" s="142"/>
      <c r="AH42" s="142"/>
    </row>
    <row r="43" spans="1:34">
      <c r="A43" s="142"/>
      <c r="B43" s="142"/>
      <c r="C43" s="142"/>
      <c r="D43" s="142"/>
      <c r="E43" s="142"/>
      <c r="F43" s="142"/>
      <c r="G43" s="142"/>
      <c r="H43" s="142"/>
      <c r="I43" s="142"/>
      <c r="J43" s="142"/>
      <c r="K43" s="142"/>
      <c r="L43" s="142"/>
      <c r="M43" s="142"/>
      <c r="N43" s="142"/>
      <c r="O43" s="142"/>
      <c r="P43" s="142"/>
      <c r="Q43" s="142"/>
      <c r="R43" s="142"/>
      <c r="S43" s="142"/>
      <c r="T43" s="142"/>
      <c r="U43" s="142"/>
      <c r="V43" s="142"/>
      <c r="W43" s="142"/>
      <c r="X43" s="142"/>
      <c r="Y43" s="142"/>
      <c r="Z43" s="142"/>
      <c r="AA43" s="142"/>
      <c r="AB43" s="142"/>
      <c r="AC43" s="142"/>
      <c r="AD43" s="142"/>
      <c r="AE43" s="142"/>
      <c r="AF43" s="142"/>
      <c r="AG43" s="142"/>
      <c r="AH43" s="142"/>
    </row>
    <row r="44" spans="1:34">
      <c r="A44" s="142"/>
      <c r="B44" s="142"/>
      <c r="C44" s="142"/>
      <c r="D44" s="142"/>
      <c r="E44" s="142"/>
      <c r="F44" s="142"/>
      <c r="G44" s="142"/>
      <c r="H44" s="142"/>
      <c r="I44" s="142"/>
      <c r="J44" s="142"/>
      <c r="K44" s="142"/>
      <c r="L44" s="142"/>
      <c r="M44" s="142"/>
      <c r="N44" s="142"/>
      <c r="O44" s="142"/>
      <c r="P44" s="142"/>
      <c r="Q44" s="142"/>
      <c r="R44" s="142"/>
      <c r="S44" s="142"/>
      <c r="T44" s="142"/>
      <c r="U44" s="142"/>
      <c r="V44" s="142"/>
      <c r="W44" s="142"/>
      <c r="X44" s="142"/>
      <c r="Y44" s="142"/>
      <c r="Z44" s="142"/>
      <c r="AA44" s="142"/>
      <c r="AB44" s="142"/>
      <c r="AC44" s="142"/>
      <c r="AD44" s="142"/>
      <c r="AE44" s="142"/>
      <c r="AF44" s="142"/>
      <c r="AG44" s="142"/>
      <c r="AH44" s="142"/>
    </row>
    <row r="45" spans="1:34">
      <c r="A45" s="142"/>
      <c r="B45" s="142"/>
      <c r="C45" s="142"/>
      <c r="D45" s="142"/>
      <c r="E45" s="142"/>
      <c r="F45" s="142"/>
      <c r="G45" s="142"/>
      <c r="H45" s="142"/>
      <c r="I45" s="142"/>
      <c r="J45" s="142"/>
      <c r="K45" s="142"/>
      <c r="L45" s="142"/>
      <c r="M45" s="142"/>
      <c r="N45" s="142"/>
      <c r="O45" s="142"/>
      <c r="P45" s="142"/>
      <c r="Q45" s="142"/>
      <c r="R45" s="142"/>
      <c r="S45" s="142"/>
      <c r="T45" s="142"/>
      <c r="U45" s="142"/>
      <c r="V45" s="142"/>
      <c r="W45" s="142"/>
      <c r="X45" s="142"/>
      <c r="Y45" s="142"/>
      <c r="Z45" s="142"/>
      <c r="AA45" s="142"/>
      <c r="AB45" s="142"/>
      <c r="AC45" s="142"/>
      <c r="AD45" s="142"/>
      <c r="AE45" s="142"/>
      <c r="AF45" s="142"/>
      <c r="AG45" s="142"/>
      <c r="AH45" s="142"/>
    </row>
    <row r="46" spans="1:34">
      <c r="A46" s="142"/>
      <c r="B46" s="142"/>
      <c r="C46" s="142"/>
      <c r="D46" s="142"/>
      <c r="E46" s="142"/>
      <c r="F46" s="142"/>
      <c r="G46" s="142"/>
      <c r="H46" s="142"/>
      <c r="I46" s="142"/>
      <c r="J46" s="142"/>
      <c r="K46" s="142"/>
      <c r="L46" s="142"/>
      <c r="M46" s="142"/>
      <c r="N46" s="142"/>
      <c r="O46" s="142"/>
      <c r="P46" s="142"/>
      <c r="Q46" s="142"/>
      <c r="R46" s="142"/>
      <c r="S46" s="142"/>
      <c r="T46" s="142"/>
      <c r="U46" s="142"/>
      <c r="V46" s="142"/>
      <c r="W46" s="142"/>
      <c r="X46" s="142"/>
      <c r="Y46" s="142"/>
      <c r="Z46" s="142"/>
      <c r="AA46" s="142"/>
      <c r="AB46" s="142"/>
      <c r="AC46" s="142"/>
      <c r="AD46" s="142"/>
      <c r="AE46" s="142"/>
      <c r="AF46" s="142"/>
      <c r="AG46" s="142"/>
      <c r="AH46" s="142"/>
    </row>
    <row r="47" spans="1:34">
      <c r="A47" s="142"/>
      <c r="B47" s="142"/>
      <c r="C47" s="142"/>
      <c r="D47" s="142"/>
      <c r="E47" s="142"/>
      <c r="F47" s="142"/>
      <c r="G47" s="142"/>
      <c r="H47" s="142"/>
      <c r="I47" s="142"/>
      <c r="J47" s="142"/>
      <c r="K47" s="142"/>
      <c r="L47" s="142"/>
      <c r="M47" s="142"/>
      <c r="N47" s="142"/>
      <c r="O47" s="142"/>
      <c r="P47" s="142"/>
      <c r="Q47" s="142"/>
      <c r="R47" s="142"/>
      <c r="S47" s="142"/>
      <c r="T47" s="142"/>
      <c r="U47" s="142"/>
      <c r="V47" s="142"/>
      <c r="W47" s="142"/>
      <c r="X47" s="142"/>
      <c r="Y47" s="142"/>
      <c r="Z47" s="142"/>
      <c r="AA47" s="142"/>
      <c r="AB47" s="142"/>
      <c r="AC47" s="142"/>
      <c r="AD47" s="142"/>
      <c r="AE47" s="142"/>
      <c r="AF47" s="142"/>
      <c r="AG47" s="142"/>
      <c r="AH47" s="142"/>
    </row>
    <row r="48" spans="1:34">
      <c r="A48" s="142"/>
      <c r="B48" s="142"/>
      <c r="C48" s="142"/>
      <c r="D48" s="142"/>
      <c r="E48" s="142"/>
      <c r="F48" s="142"/>
      <c r="G48" s="142"/>
      <c r="H48" s="142"/>
      <c r="I48" s="142"/>
      <c r="J48" s="142"/>
      <c r="K48" s="142"/>
      <c r="L48" s="142"/>
      <c r="M48" s="142"/>
      <c r="N48" s="142"/>
      <c r="O48" s="142"/>
      <c r="P48" s="142"/>
      <c r="Q48" s="142"/>
      <c r="R48" s="142"/>
      <c r="S48" s="142"/>
      <c r="T48" s="142"/>
      <c r="U48" s="142"/>
      <c r="V48" s="142"/>
      <c r="W48" s="142"/>
      <c r="X48" s="142"/>
      <c r="Y48" s="142"/>
      <c r="Z48" s="142"/>
      <c r="AA48" s="142"/>
      <c r="AB48" s="142"/>
      <c r="AC48" s="142"/>
      <c r="AD48" s="142"/>
      <c r="AE48" s="142"/>
      <c r="AF48" s="142"/>
      <c r="AG48" s="142"/>
      <c r="AH48" s="142"/>
    </row>
    <row r="49" spans="1:34">
      <c r="A49" s="142"/>
      <c r="B49" s="142"/>
      <c r="C49" s="142"/>
      <c r="D49" s="142"/>
      <c r="E49" s="142"/>
      <c r="F49" s="142"/>
      <c r="G49" s="142"/>
      <c r="H49" s="142"/>
      <c r="I49" s="142"/>
      <c r="J49" s="142"/>
      <c r="K49" s="142"/>
      <c r="L49" s="142"/>
      <c r="M49" s="142"/>
      <c r="N49" s="142"/>
      <c r="O49" s="142"/>
      <c r="P49" s="142"/>
      <c r="Q49" s="142"/>
      <c r="R49" s="142"/>
      <c r="S49" s="142"/>
      <c r="T49" s="142"/>
      <c r="U49" s="142"/>
      <c r="V49" s="142"/>
      <c r="W49" s="142"/>
      <c r="X49" s="142"/>
      <c r="Y49" s="142"/>
      <c r="Z49" s="142"/>
      <c r="AA49" s="142"/>
      <c r="AB49" s="142"/>
      <c r="AC49" s="142"/>
      <c r="AD49" s="142"/>
      <c r="AE49" s="142"/>
      <c r="AF49" s="142"/>
      <c r="AG49" s="142"/>
      <c r="AH49" s="142"/>
    </row>
    <row r="50" spans="1:34">
      <c r="A50" s="142"/>
      <c r="B50" s="142"/>
      <c r="C50" s="142"/>
      <c r="D50" s="142"/>
      <c r="E50" s="142"/>
      <c r="F50" s="142"/>
      <c r="G50" s="142"/>
      <c r="H50" s="142"/>
      <c r="I50" s="142"/>
      <c r="J50" s="142"/>
      <c r="K50" s="142"/>
      <c r="L50" s="142"/>
      <c r="M50" s="142"/>
      <c r="N50" s="142"/>
      <c r="O50" s="142"/>
      <c r="P50" s="142"/>
      <c r="Q50" s="142"/>
      <c r="R50" s="142"/>
      <c r="S50" s="142"/>
      <c r="T50" s="142"/>
      <c r="U50" s="142"/>
      <c r="V50" s="142"/>
      <c r="W50" s="142"/>
      <c r="X50" s="142"/>
      <c r="Y50" s="142"/>
      <c r="Z50" s="142"/>
      <c r="AA50" s="142"/>
      <c r="AB50" s="142"/>
      <c r="AC50" s="142"/>
      <c r="AD50" s="142"/>
      <c r="AE50" s="142"/>
      <c r="AF50" s="142"/>
      <c r="AG50" s="142"/>
      <c r="AH50" s="142"/>
    </row>
    <row r="51" spans="1:34">
      <c r="A51" s="142"/>
      <c r="B51" s="142"/>
      <c r="C51" s="142"/>
      <c r="D51" s="142"/>
      <c r="E51" s="142"/>
      <c r="F51" s="142"/>
      <c r="G51" s="142"/>
      <c r="H51" s="142"/>
      <c r="I51" s="142"/>
      <c r="J51" s="142"/>
      <c r="K51" s="142"/>
      <c r="L51" s="142"/>
      <c r="M51" s="142"/>
      <c r="N51" s="142"/>
      <c r="O51" s="142"/>
      <c r="P51" s="142"/>
      <c r="Q51" s="142"/>
      <c r="R51" s="142"/>
      <c r="S51" s="142"/>
      <c r="T51" s="142"/>
      <c r="U51" s="142"/>
      <c r="V51" s="142"/>
      <c r="W51" s="142"/>
      <c r="X51" s="142"/>
      <c r="Y51" s="142"/>
      <c r="Z51" s="142"/>
      <c r="AA51" s="142"/>
      <c r="AB51" s="142"/>
      <c r="AC51" s="142"/>
      <c r="AD51" s="142"/>
      <c r="AE51" s="142"/>
      <c r="AF51" s="142"/>
      <c r="AG51" s="142"/>
      <c r="AH51" s="142"/>
    </row>
    <row r="52" spans="1:34">
      <c r="A52" s="142"/>
      <c r="B52" s="142"/>
      <c r="C52" s="142"/>
      <c r="D52" s="142"/>
      <c r="E52" s="142"/>
      <c r="F52" s="142"/>
      <c r="G52" s="142"/>
      <c r="H52" s="142"/>
      <c r="I52" s="142"/>
      <c r="J52" s="142"/>
      <c r="K52" s="142"/>
      <c r="L52" s="142"/>
      <c r="M52" s="142"/>
      <c r="N52" s="142"/>
      <c r="O52" s="142"/>
      <c r="P52" s="142"/>
      <c r="Q52" s="142"/>
      <c r="R52" s="142"/>
      <c r="S52" s="142"/>
      <c r="T52" s="142"/>
      <c r="U52" s="142"/>
      <c r="V52" s="142"/>
      <c r="W52" s="142"/>
      <c r="X52" s="142"/>
      <c r="Y52" s="142"/>
      <c r="Z52" s="142"/>
      <c r="AA52" s="142"/>
      <c r="AB52" s="142"/>
      <c r="AC52" s="142"/>
      <c r="AD52" s="142"/>
      <c r="AE52" s="142"/>
      <c r="AF52" s="142"/>
      <c r="AG52" s="142"/>
      <c r="AH52" s="142"/>
    </row>
    <row r="53" spans="1:34">
      <c r="A53" s="142"/>
      <c r="B53" s="142"/>
      <c r="C53" s="142"/>
      <c r="D53" s="142"/>
      <c r="E53" s="142"/>
      <c r="F53" s="142"/>
      <c r="G53" s="142"/>
      <c r="H53" s="142"/>
      <c r="I53" s="142"/>
      <c r="J53" s="142"/>
      <c r="K53" s="142"/>
      <c r="L53" s="142"/>
      <c r="M53" s="142"/>
      <c r="N53" s="142"/>
      <c r="O53" s="142"/>
      <c r="P53" s="142"/>
      <c r="Q53" s="142"/>
      <c r="R53" s="142"/>
      <c r="S53" s="142"/>
      <c r="T53" s="142"/>
      <c r="U53" s="142"/>
      <c r="V53" s="142"/>
      <c r="W53" s="142"/>
      <c r="X53" s="142"/>
      <c r="Y53" s="142"/>
      <c r="Z53" s="142"/>
      <c r="AA53" s="142"/>
      <c r="AB53" s="142"/>
      <c r="AC53" s="142"/>
      <c r="AD53" s="142"/>
      <c r="AE53" s="142"/>
      <c r="AF53" s="142"/>
      <c r="AG53" s="142"/>
      <c r="AH53" s="142"/>
    </row>
    <row r="54" spans="1:34">
      <c r="A54" s="142"/>
      <c r="B54" s="142"/>
      <c r="C54" s="142"/>
      <c r="D54" s="142"/>
      <c r="E54" s="142"/>
      <c r="F54" s="142"/>
      <c r="G54" s="142"/>
      <c r="H54" s="142"/>
      <c r="I54" s="142"/>
      <c r="J54" s="142"/>
      <c r="K54" s="142"/>
      <c r="L54" s="142"/>
      <c r="M54" s="142"/>
      <c r="N54" s="142"/>
      <c r="O54" s="142"/>
      <c r="P54" s="142"/>
      <c r="Q54" s="142"/>
      <c r="R54" s="142"/>
      <c r="S54" s="142"/>
      <c r="T54" s="142"/>
      <c r="U54" s="142"/>
      <c r="V54" s="142"/>
      <c r="W54" s="142"/>
      <c r="X54" s="142"/>
      <c r="Y54" s="142"/>
      <c r="Z54" s="142"/>
      <c r="AA54" s="142"/>
      <c r="AB54" s="142"/>
      <c r="AC54" s="142"/>
      <c r="AD54" s="142"/>
      <c r="AE54" s="142"/>
      <c r="AF54" s="142"/>
      <c r="AG54" s="142"/>
      <c r="AH54" s="142"/>
    </row>
    <row r="55" spans="1:34">
      <c r="A55" s="142"/>
      <c r="B55" s="142"/>
      <c r="C55" s="142"/>
      <c r="D55" s="142"/>
      <c r="E55" s="142"/>
      <c r="F55" s="142"/>
      <c r="G55" s="142"/>
      <c r="H55" s="142"/>
      <c r="I55" s="142"/>
      <c r="J55" s="142"/>
      <c r="K55" s="142"/>
      <c r="L55" s="142"/>
      <c r="M55" s="142"/>
      <c r="N55" s="142"/>
      <c r="O55" s="142"/>
      <c r="P55" s="142"/>
      <c r="Q55" s="142"/>
      <c r="R55" s="142"/>
      <c r="S55" s="142"/>
      <c r="T55" s="142"/>
      <c r="U55" s="142"/>
      <c r="V55" s="142"/>
      <c r="W55" s="142"/>
      <c r="X55" s="142"/>
      <c r="Y55" s="142"/>
      <c r="Z55" s="142"/>
      <c r="AA55" s="142"/>
      <c r="AB55" s="142"/>
      <c r="AC55" s="142"/>
      <c r="AD55" s="142"/>
      <c r="AE55" s="142"/>
      <c r="AF55" s="142"/>
      <c r="AG55" s="142"/>
      <c r="AH55" s="142"/>
    </row>
    <row r="56" spans="1:34">
      <c r="A56" s="142"/>
      <c r="B56" s="142"/>
      <c r="C56" s="142"/>
      <c r="D56" s="142"/>
      <c r="E56" s="142"/>
      <c r="F56" s="142"/>
      <c r="G56" s="142"/>
      <c r="H56" s="142"/>
      <c r="I56" s="142"/>
      <c r="J56" s="142"/>
      <c r="K56" s="142"/>
      <c r="L56" s="142"/>
      <c r="M56" s="142"/>
      <c r="N56" s="142"/>
      <c r="O56" s="142"/>
      <c r="P56" s="142"/>
      <c r="Q56" s="142"/>
      <c r="R56" s="142"/>
      <c r="S56" s="142"/>
      <c r="T56" s="142"/>
      <c r="U56" s="142"/>
      <c r="V56" s="142"/>
      <c r="W56" s="142"/>
      <c r="X56" s="142"/>
      <c r="Y56" s="142"/>
      <c r="Z56" s="142"/>
      <c r="AA56" s="142"/>
      <c r="AB56" s="142"/>
      <c r="AC56" s="142"/>
      <c r="AD56" s="142"/>
      <c r="AE56" s="142"/>
      <c r="AF56" s="142"/>
      <c r="AG56" s="142"/>
      <c r="AH56" s="142"/>
    </row>
    <row r="57" spans="1:34">
      <c r="A57" s="142"/>
      <c r="B57" s="142"/>
      <c r="C57" s="142"/>
      <c r="D57" s="142"/>
      <c r="E57" s="142"/>
      <c r="F57" s="142"/>
      <c r="G57" s="142"/>
      <c r="H57" s="142"/>
      <c r="I57" s="142"/>
      <c r="J57" s="142"/>
      <c r="K57" s="142"/>
      <c r="L57" s="142"/>
      <c r="M57" s="142"/>
      <c r="N57" s="142"/>
      <c r="O57" s="142"/>
      <c r="P57" s="142"/>
      <c r="Q57" s="142"/>
      <c r="R57" s="142"/>
      <c r="S57" s="142"/>
      <c r="T57" s="142"/>
      <c r="U57" s="142"/>
      <c r="V57" s="142"/>
      <c r="W57" s="142"/>
      <c r="X57" s="142"/>
      <c r="Y57" s="142"/>
      <c r="Z57" s="142"/>
      <c r="AA57" s="142"/>
      <c r="AB57" s="142"/>
      <c r="AC57" s="142"/>
      <c r="AD57" s="142"/>
      <c r="AE57" s="142"/>
      <c r="AF57" s="142"/>
      <c r="AG57" s="142"/>
      <c r="AH57" s="142"/>
    </row>
    <row r="58" spans="1:34">
      <c r="A58" s="142"/>
      <c r="B58" s="142"/>
      <c r="C58" s="142"/>
      <c r="D58" s="142"/>
      <c r="E58" s="142"/>
      <c r="F58" s="142"/>
      <c r="G58" s="142"/>
      <c r="H58" s="142"/>
      <c r="I58" s="142"/>
      <c r="J58" s="142"/>
      <c r="K58" s="142"/>
      <c r="L58" s="142"/>
      <c r="M58" s="142"/>
      <c r="N58" s="142"/>
      <c r="O58" s="142"/>
      <c r="P58" s="142"/>
      <c r="Q58" s="142"/>
      <c r="R58" s="142"/>
      <c r="S58" s="142"/>
      <c r="T58" s="142"/>
      <c r="U58" s="142"/>
      <c r="V58" s="142"/>
      <c r="W58" s="142"/>
      <c r="X58" s="142"/>
      <c r="Y58" s="142"/>
      <c r="Z58" s="142"/>
      <c r="AA58" s="142"/>
      <c r="AB58" s="142"/>
      <c r="AC58" s="142"/>
      <c r="AD58" s="142"/>
      <c r="AE58" s="142"/>
      <c r="AF58" s="142"/>
      <c r="AG58" s="142"/>
      <c r="AH58" s="142"/>
    </row>
    <row r="59" spans="1:34">
      <c r="A59" s="142"/>
      <c r="B59" s="142"/>
      <c r="C59" s="142"/>
      <c r="D59" s="142"/>
      <c r="E59" s="142"/>
      <c r="F59" s="142"/>
      <c r="G59" s="142"/>
      <c r="H59" s="142"/>
      <c r="I59" s="142"/>
      <c r="J59" s="142"/>
      <c r="K59" s="142"/>
      <c r="L59" s="142"/>
      <c r="M59" s="142"/>
      <c r="N59" s="142"/>
      <c r="O59" s="142"/>
      <c r="P59" s="142"/>
      <c r="Q59" s="142"/>
      <c r="R59" s="142"/>
      <c r="S59" s="142"/>
      <c r="T59" s="142"/>
      <c r="U59" s="142"/>
      <c r="V59" s="142"/>
      <c r="W59" s="142"/>
      <c r="X59" s="142"/>
      <c r="Y59" s="142"/>
      <c r="Z59" s="142"/>
      <c r="AA59" s="142"/>
      <c r="AB59" s="142"/>
      <c r="AC59" s="142"/>
      <c r="AD59" s="142"/>
      <c r="AE59" s="142"/>
      <c r="AF59" s="142"/>
      <c r="AG59" s="142"/>
      <c r="AH59" s="142"/>
    </row>
    <row r="60" spans="1:34">
      <c r="A60" s="142"/>
      <c r="B60" s="142"/>
      <c r="C60" s="142"/>
      <c r="D60" s="142"/>
      <c r="E60" s="142"/>
      <c r="F60" s="142"/>
      <c r="G60" s="142"/>
      <c r="H60" s="142"/>
      <c r="I60" s="142"/>
      <c r="J60" s="142"/>
      <c r="K60" s="142"/>
      <c r="L60" s="142"/>
      <c r="M60" s="142"/>
      <c r="N60" s="142"/>
      <c r="O60" s="142"/>
      <c r="P60" s="142"/>
      <c r="Q60" s="142"/>
      <c r="R60" s="142"/>
      <c r="S60" s="142"/>
      <c r="T60" s="142"/>
      <c r="U60" s="142"/>
      <c r="V60" s="142"/>
      <c r="W60" s="142"/>
      <c r="X60" s="142"/>
      <c r="Y60" s="142"/>
      <c r="Z60" s="142"/>
      <c r="AA60" s="142"/>
      <c r="AB60" s="142"/>
      <c r="AC60" s="142"/>
      <c r="AD60" s="142"/>
      <c r="AE60" s="142"/>
      <c r="AF60" s="142"/>
      <c r="AG60" s="142"/>
      <c r="AH60" s="142"/>
    </row>
    <row r="61" spans="1:34">
      <c r="A61" s="142"/>
      <c r="B61" s="142"/>
      <c r="C61" s="142"/>
      <c r="D61" s="142"/>
      <c r="E61" s="142"/>
      <c r="F61" s="142"/>
      <c r="G61" s="142"/>
      <c r="H61" s="142"/>
      <c r="I61" s="142"/>
      <c r="J61" s="142"/>
      <c r="K61" s="142"/>
      <c r="L61" s="142"/>
      <c r="M61" s="142"/>
      <c r="N61" s="142"/>
      <c r="O61" s="142"/>
      <c r="P61" s="142"/>
      <c r="Q61" s="142"/>
      <c r="R61" s="142"/>
      <c r="S61" s="142"/>
      <c r="T61" s="142"/>
      <c r="U61" s="142"/>
      <c r="V61" s="142"/>
      <c r="W61" s="142"/>
      <c r="X61" s="142"/>
      <c r="Y61" s="142"/>
      <c r="Z61" s="142"/>
      <c r="AA61" s="142"/>
      <c r="AB61" s="142"/>
      <c r="AC61" s="142"/>
      <c r="AD61" s="142"/>
      <c r="AE61" s="142"/>
      <c r="AF61" s="142"/>
      <c r="AG61" s="142"/>
      <c r="AH61" s="142"/>
    </row>
    <row r="62" spans="1:34">
      <c r="A62" s="142"/>
      <c r="B62" s="142"/>
      <c r="C62" s="142"/>
      <c r="D62" s="142"/>
      <c r="E62" s="142"/>
      <c r="F62" s="142"/>
      <c r="G62" s="142"/>
      <c r="H62" s="142"/>
      <c r="I62" s="142"/>
      <c r="J62" s="142"/>
      <c r="K62" s="142"/>
      <c r="L62" s="142"/>
      <c r="M62" s="142"/>
      <c r="N62" s="142"/>
      <c r="O62" s="142"/>
      <c r="P62" s="142"/>
      <c r="Q62" s="142"/>
      <c r="R62" s="142"/>
      <c r="S62" s="142"/>
      <c r="T62" s="142"/>
      <c r="U62" s="142"/>
      <c r="V62" s="142"/>
      <c r="W62" s="142"/>
      <c r="X62" s="142"/>
      <c r="Y62" s="142"/>
      <c r="Z62" s="142"/>
      <c r="AA62" s="142"/>
      <c r="AB62" s="142"/>
      <c r="AC62" s="142"/>
      <c r="AD62" s="142"/>
      <c r="AE62" s="142"/>
      <c r="AF62" s="142"/>
      <c r="AG62" s="142"/>
      <c r="AH62" s="142"/>
    </row>
    <row r="63" spans="1:34">
      <c r="A63" s="142"/>
      <c r="B63" s="142"/>
      <c r="C63" s="142"/>
      <c r="D63" s="142"/>
      <c r="E63" s="142"/>
      <c r="F63" s="142"/>
      <c r="G63" s="142"/>
      <c r="H63" s="142"/>
      <c r="I63" s="142"/>
      <c r="J63" s="142"/>
      <c r="K63" s="142"/>
      <c r="L63" s="142"/>
      <c r="M63" s="142"/>
      <c r="N63" s="142"/>
      <c r="O63" s="142"/>
      <c r="P63" s="142"/>
      <c r="Q63" s="142"/>
      <c r="R63" s="142"/>
      <c r="S63" s="142"/>
      <c r="T63" s="142"/>
      <c r="U63" s="142"/>
      <c r="V63" s="142"/>
      <c r="W63" s="142"/>
      <c r="X63" s="142"/>
      <c r="Y63" s="142"/>
      <c r="Z63" s="142"/>
      <c r="AA63" s="142"/>
      <c r="AB63" s="142"/>
      <c r="AC63" s="142"/>
      <c r="AD63" s="142"/>
      <c r="AE63" s="142"/>
      <c r="AF63" s="142"/>
      <c r="AG63" s="142"/>
      <c r="AH63" s="142"/>
    </row>
    <row r="64" spans="1:34">
      <c r="A64" s="142"/>
      <c r="B64" s="142"/>
      <c r="C64" s="142"/>
      <c r="D64" s="142"/>
      <c r="E64" s="142"/>
      <c r="F64" s="142"/>
      <c r="G64" s="142"/>
      <c r="H64" s="142"/>
      <c r="I64" s="142"/>
      <c r="J64" s="142"/>
      <c r="K64" s="142"/>
      <c r="L64" s="142"/>
      <c r="M64" s="142"/>
      <c r="N64" s="142"/>
      <c r="O64" s="142"/>
      <c r="P64" s="142"/>
      <c r="Q64" s="142"/>
      <c r="R64" s="142"/>
      <c r="S64" s="142"/>
      <c r="T64" s="142"/>
      <c r="U64" s="142"/>
      <c r="V64" s="142"/>
      <c r="W64" s="142"/>
      <c r="X64" s="142"/>
      <c r="Y64" s="142"/>
      <c r="Z64" s="142"/>
      <c r="AA64" s="142"/>
      <c r="AB64" s="142"/>
      <c r="AC64" s="142"/>
      <c r="AD64" s="142"/>
      <c r="AE64" s="142"/>
      <c r="AF64" s="142"/>
      <c r="AG64" s="142"/>
      <c r="AH64" s="142"/>
    </row>
    <row r="65" spans="1:34">
      <c r="A65" s="142"/>
      <c r="B65" s="142"/>
      <c r="C65" s="142"/>
      <c r="D65" s="142"/>
      <c r="E65" s="142"/>
      <c r="F65" s="142"/>
      <c r="G65" s="142"/>
      <c r="H65" s="142"/>
      <c r="I65" s="142"/>
      <c r="J65" s="142"/>
      <c r="K65" s="142"/>
      <c r="L65" s="142"/>
      <c r="M65" s="142"/>
      <c r="N65" s="142"/>
      <c r="O65" s="142"/>
      <c r="P65" s="142"/>
      <c r="Q65" s="142"/>
      <c r="R65" s="142"/>
      <c r="S65" s="142"/>
      <c r="T65" s="142"/>
      <c r="U65" s="142"/>
      <c r="V65" s="142"/>
      <c r="W65" s="142"/>
      <c r="X65" s="142"/>
      <c r="Y65" s="142"/>
      <c r="Z65" s="142"/>
      <c r="AA65" s="142"/>
      <c r="AB65" s="142"/>
      <c r="AC65" s="142"/>
      <c r="AD65" s="142"/>
      <c r="AE65" s="142"/>
      <c r="AF65" s="142"/>
      <c r="AG65" s="142"/>
      <c r="AH65" s="142"/>
    </row>
  </sheetData>
  <mergeCells count="45">
    <mergeCell ref="O3:O4"/>
    <mergeCell ref="P3:P4"/>
    <mergeCell ref="A8:A10"/>
    <mergeCell ref="B8:B10"/>
    <mergeCell ref="C8:L8"/>
    <mergeCell ref="M8:P8"/>
    <mergeCell ref="A3:A4"/>
    <mergeCell ref="B3:B4"/>
    <mergeCell ref="C3:C4"/>
    <mergeCell ref="D3:D4"/>
    <mergeCell ref="E3:E4"/>
    <mergeCell ref="N3:N4"/>
    <mergeCell ref="R8:R10"/>
    <mergeCell ref="S8:S10"/>
    <mergeCell ref="T8:T10"/>
    <mergeCell ref="U8:U10"/>
    <mergeCell ref="V8:V10"/>
    <mergeCell ref="AC8:AC10"/>
    <mergeCell ref="AD8:AD10"/>
    <mergeCell ref="C9:E9"/>
    <mergeCell ref="F9:H9"/>
    <mergeCell ref="J9:L9"/>
    <mergeCell ref="M9:M10"/>
    <mergeCell ref="N9:N10"/>
    <mergeCell ref="O9:O10"/>
    <mergeCell ref="P9:P10"/>
    <mergeCell ref="W8:W10"/>
    <mergeCell ref="X8:X10"/>
    <mergeCell ref="Y8:Y10"/>
    <mergeCell ref="Z8:Z10"/>
    <mergeCell ref="AA8:AA10"/>
    <mergeCell ref="AB8:AB10"/>
    <mergeCell ref="Q8:Q10"/>
    <mergeCell ref="Q22:U22"/>
    <mergeCell ref="A23:F23"/>
    <mergeCell ref="K15:P15"/>
    <mergeCell ref="A20:A22"/>
    <mergeCell ref="B20:B22"/>
    <mergeCell ref="C20:C22"/>
    <mergeCell ref="D20:D22"/>
    <mergeCell ref="E20:E22"/>
    <mergeCell ref="F20:F22"/>
    <mergeCell ref="G20:U20"/>
    <mergeCell ref="G22:K22"/>
    <mergeCell ref="L22:P22"/>
  </mergeCells>
  <pageMargins left="0.23622047244094491" right="0.23622047244094491" top="0.74803149606299213" bottom="0.74803149606299213" header="0.31496062992125984" footer="0.31496062992125984"/>
  <pageSetup scale="55"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B1:L30"/>
  <sheetViews>
    <sheetView zoomScaleNormal="100" workbookViewId="0">
      <selection activeCell="H4" sqref="H4"/>
    </sheetView>
  </sheetViews>
  <sheetFormatPr defaultColWidth="8.75" defaultRowHeight="12.75"/>
  <cols>
    <col min="1" max="1" width="8.75" style="142"/>
    <col min="2" max="2" width="20.5" style="142" customWidth="1"/>
    <col min="3" max="3" width="25.875" style="142" customWidth="1"/>
    <col min="4" max="4" width="17" style="142" customWidth="1"/>
    <col min="5" max="5" width="19.5" style="142" customWidth="1"/>
    <col min="6" max="6" width="14.875" style="142" customWidth="1"/>
    <col min="7" max="7" width="15.125" style="142" customWidth="1"/>
    <col min="8" max="9" width="21.5" style="142" customWidth="1"/>
    <col min="10" max="10" width="19.125" style="142" customWidth="1"/>
    <col min="11" max="11" width="16" style="142" customWidth="1"/>
    <col min="12" max="12" width="12.5" style="142" customWidth="1"/>
    <col min="13" max="16" width="8.75" style="142"/>
    <col min="17" max="17" width="19.125" style="142" customWidth="1"/>
    <col min="18" max="16384" width="8.75" style="142"/>
  </cols>
  <sheetData>
    <row r="1" spans="2:12">
      <c r="L1" s="445" t="s">
        <v>1152</v>
      </c>
    </row>
    <row r="2" spans="2:12" ht="30.75" customHeight="1">
      <c r="B2" s="1697" t="s">
        <v>264</v>
      </c>
      <c r="C2" s="1697"/>
      <c r="D2" s="1697"/>
      <c r="E2" s="1697"/>
      <c r="F2" s="1697"/>
      <c r="G2" s="1697"/>
      <c r="H2" s="1697"/>
    </row>
    <row r="3" spans="2:12">
      <c r="B3" s="261"/>
      <c r="C3" s="261"/>
      <c r="D3" s="261"/>
      <c r="E3" s="363"/>
    </row>
    <row r="4" spans="2:12" ht="67.5" customHeight="1">
      <c r="B4" s="295" t="s">
        <v>265</v>
      </c>
      <c r="C4" s="295" t="s">
        <v>267</v>
      </c>
      <c r="D4" s="295" t="s">
        <v>392</v>
      </c>
      <c r="E4" s="295" t="s">
        <v>268</v>
      </c>
    </row>
    <row r="5" spans="2:12" ht="38.25">
      <c r="B5" s="235" t="s">
        <v>51</v>
      </c>
      <c r="C5" s="701">
        <f>K23*0.5</f>
        <v>85148.091</v>
      </c>
      <c r="D5" s="701">
        <f>K23*0.75</f>
        <v>127722.13649999999</v>
      </c>
      <c r="E5" s="684">
        <f>K23</f>
        <v>170296.182</v>
      </c>
    </row>
    <row r="6" spans="2:12" ht="38.25">
      <c r="B6" s="235" t="s">
        <v>52</v>
      </c>
      <c r="C6" s="701">
        <f>I23*0.5</f>
        <v>833252.17499999993</v>
      </c>
      <c r="D6" s="701">
        <f>I23*0.75</f>
        <v>1249878.2625</v>
      </c>
      <c r="E6" s="684">
        <f>I23</f>
        <v>1666504.3499999999</v>
      </c>
    </row>
    <row r="7" spans="2:12" ht="38.25">
      <c r="B7" s="235" t="s">
        <v>53</v>
      </c>
      <c r="C7" s="702">
        <f>J23*0.5</f>
        <v>89542.243000000002</v>
      </c>
      <c r="D7" s="702">
        <f>J23*0.75</f>
        <v>134313.3645</v>
      </c>
      <c r="E7" s="703">
        <f>J23</f>
        <v>179084.486</v>
      </c>
    </row>
    <row r="8" spans="2:12">
      <c r="B8" s="262"/>
      <c r="C8" s="704">
        <f>C5+C6+C7</f>
        <v>1007942.509</v>
      </c>
      <c r="D8" s="704">
        <f t="shared" ref="D8:E8" si="0">D5+D6+D7</f>
        <v>1511913.7634999999</v>
      </c>
      <c r="E8" s="704">
        <f t="shared" si="0"/>
        <v>2015885.0179999999</v>
      </c>
    </row>
    <row r="9" spans="2:12">
      <c r="B9" s="262"/>
      <c r="C9" s="425"/>
      <c r="D9" s="425"/>
      <c r="E9" s="425"/>
    </row>
    <row r="10" spans="2:12" ht="38.25" customHeight="1">
      <c r="B10" s="1696" t="s">
        <v>987</v>
      </c>
      <c r="C10" s="1696"/>
      <c r="D10" s="1696"/>
      <c r="E10" s="1696"/>
      <c r="F10" s="1696"/>
      <c r="G10" s="1696"/>
      <c r="I10" s="142" t="s">
        <v>269</v>
      </c>
    </row>
    <row r="11" spans="2:12" ht="52.5" customHeight="1">
      <c r="B11" s="142" t="s">
        <v>988</v>
      </c>
      <c r="I11" s="1696" t="s">
        <v>270</v>
      </c>
      <c r="J11" s="1696"/>
      <c r="K11" s="1696"/>
      <c r="L11" s="1696"/>
    </row>
    <row r="12" spans="2:12" ht="39.75" customHeight="1">
      <c r="B12" s="142" t="s">
        <v>271</v>
      </c>
      <c r="I12" s="1696" t="s">
        <v>272</v>
      </c>
      <c r="J12" s="1696"/>
      <c r="K12" s="1696"/>
      <c r="L12" s="1696"/>
    </row>
    <row r="13" spans="2:12" ht="22.5" customHeight="1">
      <c r="B13" s="142" t="s">
        <v>273</v>
      </c>
    </row>
    <row r="14" spans="2:12" ht="51">
      <c r="B14" s="282" t="s">
        <v>274</v>
      </c>
      <c r="C14" s="283" t="s">
        <v>275</v>
      </c>
      <c r="D14" s="282" t="s">
        <v>276</v>
      </c>
      <c r="E14" s="282" t="s">
        <v>277</v>
      </c>
      <c r="F14" s="282" t="s">
        <v>278</v>
      </c>
      <c r="G14" s="282" t="s">
        <v>279</v>
      </c>
      <c r="H14" s="282" t="s">
        <v>280</v>
      </c>
      <c r="I14" s="1692" t="s">
        <v>281</v>
      </c>
      <c r="J14" s="1692"/>
      <c r="K14" s="1692"/>
      <c r="L14" s="282" t="s">
        <v>282</v>
      </c>
    </row>
    <row r="15" spans="2:12" ht="51">
      <c r="B15" s="282"/>
      <c r="C15" s="283"/>
      <c r="D15" s="282"/>
      <c r="E15" s="282"/>
      <c r="F15" s="282"/>
      <c r="G15" s="282"/>
      <c r="H15" s="282"/>
      <c r="I15" s="282" t="s">
        <v>283</v>
      </c>
      <c r="J15" s="282" t="s">
        <v>284</v>
      </c>
      <c r="K15" s="282" t="s">
        <v>285</v>
      </c>
      <c r="L15" s="282"/>
    </row>
    <row r="16" spans="2:12" ht="38.25">
      <c r="B16" s="263">
        <v>16013</v>
      </c>
      <c r="C16" s="264" t="s">
        <v>286</v>
      </c>
      <c r="D16" s="265">
        <v>139.94</v>
      </c>
      <c r="E16" s="266">
        <v>0</v>
      </c>
      <c r="F16" s="266">
        <v>8593</v>
      </c>
      <c r="G16" s="266">
        <v>1</v>
      </c>
      <c r="H16" s="267">
        <f>D16*F16</f>
        <v>1202504.42</v>
      </c>
      <c r="I16" s="268">
        <f>F16*0.9</f>
        <v>7733.7</v>
      </c>
      <c r="J16" s="268">
        <f>F16*0.1</f>
        <v>859.30000000000007</v>
      </c>
      <c r="K16" s="269" t="s">
        <v>287</v>
      </c>
      <c r="L16" s="266" t="s">
        <v>288</v>
      </c>
    </row>
    <row r="17" spans="2:12" ht="25.5">
      <c r="B17" s="263" t="s">
        <v>289</v>
      </c>
      <c r="C17" s="264" t="s">
        <v>290</v>
      </c>
      <c r="D17" s="265">
        <v>13.98</v>
      </c>
      <c r="E17" s="266">
        <v>0</v>
      </c>
      <c r="F17" s="266">
        <v>2578</v>
      </c>
      <c r="G17" s="266">
        <v>1</v>
      </c>
      <c r="H17" s="267">
        <f>D17*F17</f>
        <v>36040.44</v>
      </c>
      <c r="I17" s="268">
        <f>F17*0.9</f>
        <v>2320.2000000000003</v>
      </c>
      <c r="J17" s="268">
        <f>F17*0.1</f>
        <v>257.8</v>
      </c>
      <c r="K17" s="269" t="s">
        <v>287</v>
      </c>
      <c r="L17" s="266"/>
    </row>
    <row r="18" spans="2:12" ht="38.25">
      <c r="B18" s="263">
        <v>16022</v>
      </c>
      <c r="C18" s="264" t="s">
        <v>291</v>
      </c>
      <c r="D18" s="265">
        <v>150</v>
      </c>
      <c r="E18" s="266">
        <v>0</v>
      </c>
      <c r="F18" s="266">
        <v>3682</v>
      </c>
      <c r="G18" s="266">
        <v>1</v>
      </c>
      <c r="H18" s="267">
        <f>F18*D18</f>
        <v>552300</v>
      </c>
      <c r="I18" s="268">
        <f>F18*0.9</f>
        <v>3313.8</v>
      </c>
      <c r="J18" s="268">
        <f>F18*0.1</f>
        <v>368.20000000000005</v>
      </c>
      <c r="K18" s="1693">
        <f>I18</f>
        <v>3313.8</v>
      </c>
      <c r="L18" s="266" t="s">
        <v>292</v>
      </c>
    </row>
    <row r="19" spans="2:12" ht="15.75" customHeight="1">
      <c r="B19" s="263">
        <v>16015</v>
      </c>
      <c r="C19" s="264" t="s">
        <v>293</v>
      </c>
      <c r="D19" s="265">
        <v>9.68</v>
      </c>
      <c r="E19" s="266">
        <v>0</v>
      </c>
      <c r="F19" s="270">
        <v>3313.8</v>
      </c>
      <c r="G19" s="266">
        <v>1</v>
      </c>
      <c r="H19" s="267">
        <f>D19*F19</f>
        <v>32077.584000000003</v>
      </c>
      <c r="I19" s="268">
        <f>F19</f>
        <v>3313.8</v>
      </c>
      <c r="J19" s="271">
        <v>0</v>
      </c>
      <c r="K19" s="1694"/>
      <c r="L19" s="266"/>
    </row>
    <row r="20" spans="2:12" ht="15.75" customHeight="1">
      <c r="B20" s="263">
        <v>16016</v>
      </c>
      <c r="C20" s="264" t="s">
        <v>294</v>
      </c>
      <c r="D20" s="265">
        <v>6.84</v>
      </c>
      <c r="E20" s="266">
        <v>0</v>
      </c>
      <c r="F20" s="270">
        <v>3313.8</v>
      </c>
      <c r="G20" s="266">
        <v>1</v>
      </c>
      <c r="H20" s="272">
        <f>F20*D20</f>
        <v>22666.392</v>
      </c>
      <c r="I20" s="268">
        <f>F20</f>
        <v>3313.8</v>
      </c>
      <c r="J20" s="271">
        <v>0</v>
      </c>
      <c r="K20" s="1695"/>
      <c r="L20" s="266"/>
    </row>
    <row r="21" spans="2:12" ht="15.75" customHeight="1">
      <c r="B21" s="273"/>
      <c r="C21" s="264" t="s">
        <v>295</v>
      </c>
      <c r="D21" s="265">
        <v>51.39</v>
      </c>
      <c r="E21" s="274"/>
      <c r="F21" s="275"/>
      <c r="G21" s="274"/>
      <c r="H21" s="267">
        <f>D21*K18</f>
        <v>170296.182</v>
      </c>
      <c r="I21" s="276"/>
      <c r="J21" s="277"/>
      <c r="K21" s="278"/>
      <c r="L21" s="274"/>
    </row>
    <row r="22" spans="2:12" ht="15" customHeight="1"/>
    <row r="23" spans="2:12" ht="25.5">
      <c r="G23" s="279" t="s">
        <v>296</v>
      </c>
      <c r="H23" s="280">
        <f>H16+H17+H19+H20+H18+H21</f>
        <v>2015885.0179999999</v>
      </c>
      <c r="I23" s="281">
        <f>(I16*D16)+(I17*D17)+(I19*D19)+(I20*D20)+(I18*D18)</f>
        <v>1666504.3499999999</v>
      </c>
      <c r="J23" s="281">
        <f>(J16*D16)+(J17*D17)+(J19*D19)+(J20*D20)+(J18*D18)</f>
        <v>179084.486</v>
      </c>
      <c r="K23" s="280">
        <f>K18*D21</f>
        <v>170296.182</v>
      </c>
    </row>
    <row r="25" spans="2:12">
      <c r="B25" s="142" t="s">
        <v>297</v>
      </c>
    </row>
    <row r="26" spans="2:12">
      <c r="B26" s="142" t="s">
        <v>298</v>
      </c>
    </row>
    <row r="27" spans="2:12">
      <c r="B27" s="142" t="s">
        <v>299</v>
      </c>
    </row>
    <row r="28" spans="2:12">
      <c r="B28" s="142" t="s">
        <v>300</v>
      </c>
    </row>
    <row r="29" spans="2:12">
      <c r="B29" s="142" t="s">
        <v>301</v>
      </c>
    </row>
    <row r="30" spans="2:12">
      <c r="B30" s="142" t="s">
        <v>302</v>
      </c>
    </row>
  </sheetData>
  <mergeCells count="6">
    <mergeCell ref="I14:K14"/>
    <mergeCell ref="K18:K20"/>
    <mergeCell ref="I11:L11"/>
    <mergeCell ref="I12:L12"/>
    <mergeCell ref="B2:H2"/>
    <mergeCell ref="B10:G10"/>
  </mergeCells>
  <pageMargins left="0.7" right="0.7" top="0.75" bottom="0.75" header="0.3" footer="0.3"/>
  <pageSetup paperSize="9" scale="41"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A1:H16"/>
  <sheetViews>
    <sheetView view="pageBreakPreview" zoomScale="60" zoomScaleNormal="100" workbookViewId="0">
      <selection activeCell="F20" sqref="F20"/>
    </sheetView>
  </sheetViews>
  <sheetFormatPr defaultRowHeight="14.25"/>
  <cols>
    <col min="1" max="1" width="23.75" customWidth="1"/>
    <col min="2" max="2" width="23.5" customWidth="1"/>
    <col min="3" max="3" width="21.5" customWidth="1"/>
    <col min="4" max="4" width="24.125" customWidth="1"/>
    <col min="5" max="5" width="13.875" customWidth="1"/>
    <col min="6" max="6" width="13.5" customWidth="1"/>
    <col min="7" max="7" width="16.875" customWidth="1"/>
    <col min="8" max="8" width="15.5" customWidth="1"/>
  </cols>
  <sheetData>
    <row r="1" spans="1:8">
      <c r="B1" s="142"/>
      <c r="C1" s="142"/>
      <c r="D1" s="142"/>
      <c r="H1" s="754" t="s">
        <v>905</v>
      </c>
    </row>
    <row r="2" spans="1:8">
      <c r="B2" s="142"/>
      <c r="C2" s="142"/>
      <c r="D2" s="142"/>
      <c r="H2" s="209"/>
    </row>
    <row r="3" spans="1:8" ht="38.25" customHeight="1">
      <c r="B3" s="1698" t="s">
        <v>904</v>
      </c>
      <c r="C3" s="1698"/>
      <c r="D3" s="1698"/>
      <c r="E3" s="1698"/>
      <c r="F3" s="1698"/>
      <c r="G3" s="1698"/>
    </row>
    <row r="4" spans="1:8" ht="15" thickBot="1">
      <c r="B4" s="142"/>
      <c r="D4" s="142"/>
    </row>
    <row r="5" spans="1:8" ht="46.5" customHeight="1" thickBot="1">
      <c r="A5" s="144" t="s">
        <v>265</v>
      </c>
      <c r="B5" s="145" t="s">
        <v>267</v>
      </c>
      <c r="C5" s="145" t="s">
        <v>392</v>
      </c>
      <c r="D5" s="146" t="s">
        <v>376</v>
      </c>
      <c r="F5" s="400"/>
    </row>
    <row r="6" spans="1:8" ht="38.25">
      <c r="A6" s="147" t="s">
        <v>52</v>
      </c>
      <c r="B6" s="687">
        <f>G11</f>
        <v>17085.081600000001</v>
      </c>
      <c r="C6" s="687">
        <f>G15</f>
        <v>34170.163200000003</v>
      </c>
      <c r="D6" s="688">
        <f>C6</f>
        <v>34170.163200000003</v>
      </c>
    </row>
    <row r="9" spans="1:8" ht="16.5" thickBot="1">
      <c r="A9" s="249" t="s">
        <v>472</v>
      </c>
      <c r="B9" s="250" t="s">
        <v>472</v>
      </c>
      <c r="C9" s="249" t="s">
        <v>472</v>
      </c>
      <c r="D9" s="452">
        <v>2304</v>
      </c>
      <c r="E9" s="249" t="s">
        <v>472</v>
      </c>
      <c r="F9" s="249">
        <v>0.2359</v>
      </c>
      <c r="G9" s="251" t="s">
        <v>472</v>
      </c>
    </row>
    <row r="10" spans="1:8" s="150" customFormat="1" ht="38.25">
      <c r="A10" s="252" t="s">
        <v>860</v>
      </c>
      <c r="B10" s="252" t="s">
        <v>891</v>
      </c>
      <c r="C10" s="252" t="s">
        <v>887</v>
      </c>
      <c r="D10" s="252" t="s">
        <v>630</v>
      </c>
      <c r="E10" s="252" t="s">
        <v>889</v>
      </c>
      <c r="F10" s="252" t="s">
        <v>890</v>
      </c>
      <c r="G10" s="252" t="s">
        <v>1002</v>
      </c>
    </row>
    <row r="11" spans="1:8" s="150" customFormat="1">
      <c r="A11" s="253" t="s">
        <v>486</v>
      </c>
      <c r="B11" s="253">
        <v>6</v>
      </c>
      <c r="C11" s="253">
        <v>1</v>
      </c>
      <c r="D11" s="254">
        <f>B11*D9</f>
        <v>13824</v>
      </c>
      <c r="E11" s="254">
        <f>D11</f>
        <v>13824</v>
      </c>
      <c r="F11" s="254">
        <f>E11*F9</f>
        <v>3261.0816</v>
      </c>
      <c r="G11" s="254">
        <f>E11+F11</f>
        <v>17085.081600000001</v>
      </c>
    </row>
    <row r="13" spans="1:8" ht="16.5" thickBot="1">
      <c r="A13" s="249" t="s">
        <v>472</v>
      </c>
      <c r="B13" s="250" t="s">
        <v>472</v>
      </c>
      <c r="C13" s="249" t="s">
        <v>472</v>
      </c>
      <c r="D13" s="452">
        <v>2304</v>
      </c>
      <c r="E13" s="249" t="s">
        <v>472</v>
      </c>
      <c r="F13" s="249">
        <v>0.2359</v>
      </c>
      <c r="G13" s="251" t="s">
        <v>472</v>
      </c>
    </row>
    <row r="14" spans="1:8" ht="38.25">
      <c r="A14" s="252" t="s">
        <v>860</v>
      </c>
      <c r="B14" s="252" t="s">
        <v>899</v>
      </c>
      <c r="C14" s="252" t="s">
        <v>900</v>
      </c>
      <c r="D14" s="252" t="s">
        <v>901</v>
      </c>
      <c r="E14" s="252" t="s">
        <v>902</v>
      </c>
      <c r="F14" s="252" t="s">
        <v>903</v>
      </c>
      <c r="G14" s="252" t="s">
        <v>1003</v>
      </c>
    </row>
    <row r="15" spans="1:8">
      <c r="A15" s="253" t="s">
        <v>486</v>
      </c>
      <c r="B15" s="253">
        <v>12</v>
      </c>
      <c r="C15" s="253">
        <v>1</v>
      </c>
      <c r="D15" s="254">
        <f>B15*D13</f>
        <v>27648</v>
      </c>
      <c r="E15" s="254">
        <f>D15</f>
        <v>27648</v>
      </c>
      <c r="F15" s="254">
        <f>E15*F13</f>
        <v>6522.1632</v>
      </c>
      <c r="G15" s="254">
        <f>E15+F15</f>
        <v>34170.163200000003</v>
      </c>
    </row>
    <row r="16" spans="1:8">
      <c r="A16" s="142"/>
    </row>
  </sheetData>
  <mergeCells count="1">
    <mergeCell ref="B3:G3"/>
  </mergeCells>
  <pageMargins left="0.7" right="0.7" top="0.75" bottom="0.75" header="0.3" footer="0.3"/>
  <pageSetup paperSize="9" scale="57"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A1:E7"/>
  <sheetViews>
    <sheetView view="pageBreakPreview" zoomScale="60" zoomScaleNormal="100" workbookViewId="0">
      <selection activeCell="B5" sqref="B5"/>
    </sheetView>
  </sheetViews>
  <sheetFormatPr defaultColWidth="9.125" defaultRowHeight="12.75"/>
  <cols>
    <col min="1" max="1" width="56.5" style="431" customWidth="1"/>
    <col min="2" max="2" width="41.5" style="431" customWidth="1"/>
    <col min="3" max="16384" width="9.125" style="431"/>
  </cols>
  <sheetData>
    <row r="1" spans="1:5">
      <c r="B1" s="445" t="s">
        <v>870</v>
      </c>
    </row>
    <row r="2" spans="1:5">
      <c r="B2" s="435"/>
    </row>
    <row r="3" spans="1:5" ht="15.75">
      <c r="A3" s="1699" t="s">
        <v>871</v>
      </c>
      <c r="B3" s="1699"/>
      <c r="C3" s="436"/>
      <c r="D3" s="436"/>
      <c r="E3" s="436"/>
    </row>
    <row r="4" spans="1:5">
      <c r="A4" s="439"/>
      <c r="B4" s="439"/>
      <c r="C4" s="436"/>
      <c r="D4" s="436"/>
      <c r="E4" s="436"/>
    </row>
    <row r="5" spans="1:5">
      <c r="A5" s="433" t="s">
        <v>1</v>
      </c>
      <c r="B5" s="432" t="s">
        <v>869</v>
      </c>
      <c r="E5" s="437"/>
    </row>
    <row r="6" spans="1:5" ht="25.5">
      <c r="A6" s="438" t="s">
        <v>871</v>
      </c>
      <c r="B6" s="434">
        <v>48400</v>
      </c>
      <c r="E6" s="437"/>
    </row>
    <row r="7" spans="1:5" ht="52.5" customHeight="1">
      <c r="A7" s="1700" t="s">
        <v>911</v>
      </c>
      <c r="B7" s="1700"/>
    </row>
  </sheetData>
  <mergeCells count="2">
    <mergeCell ref="A3:B3"/>
    <mergeCell ref="A7:B7"/>
  </mergeCells>
  <pageMargins left="0.7" right="0.7" top="0.75" bottom="0.75" header="0.3" footer="0.3"/>
  <pageSetup paperSize="9" scale="8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B1:I22"/>
  <sheetViews>
    <sheetView view="pageBreakPreview" zoomScale="60" zoomScaleNormal="100" workbookViewId="0">
      <selection activeCell="G21" sqref="G21"/>
    </sheetView>
  </sheetViews>
  <sheetFormatPr defaultColWidth="8.75" defaultRowHeight="15.75"/>
  <cols>
    <col min="1" max="1" width="8.75" style="307"/>
    <col min="2" max="2" width="37.75" style="307" customWidth="1"/>
    <col min="3" max="5" width="17.5" style="307" customWidth="1"/>
    <col min="6" max="6" width="26.25" style="307" customWidth="1"/>
    <col min="7" max="8" width="21.25" style="307" customWidth="1"/>
    <col min="9" max="9" width="15.125" style="307" customWidth="1"/>
    <col min="10" max="16384" width="8.75" style="307"/>
  </cols>
  <sheetData>
    <row r="1" spans="2:9">
      <c r="F1" s="308" t="s">
        <v>374</v>
      </c>
    </row>
    <row r="2" spans="2:9">
      <c r="F2" s="308"/>
    </row>
    <row r="3" spans="2:9">
      <c r="B3" s="1701" t="s">
        <v>375</v>
      </c>
      <c r="C3" s="1701"/>
      <c r="D3" s="1701"/>
      <c r="E3" s="1701"/>
      <c r="F3" s="1701"/>
      <c r="G3" s="118"/>
      <c r="H3" s="118"/>
    </row>
    <row r="4" spans="2:9">
      <c r="B4" s="117"/>
      <c r="C4" s="117"/>
      <c r="D4" s="117"/>
      <c r="E4" s="117"/>
      <c r="F4" s="117"/>
      <c r="G4" s="117"/>
      <c r="H4" s="117"/>
    </row>
    <row r="5" spans="2:9" ht="94.5">
      <c r="B5" s="306" t="s">
        <v>265</v>
      </c>
      <c r="C5" s="306" t="s">
        <v>267</v>
      </c>
      <c r="D5" s="306" t="s">
        <v>392</v>
      </c>
      <c r="E5" s="306" t="s">
        <v>376</v>
      </c>
    </row>
    <row r="6" spans="2:9" ht="31.5">
      <c r="B6" s="119" t="s">
        <v>23</v>
      </c>
      <c r="C6" s="393">
        <f>E11*C19</f>
        <v>5646231.3600000003</v>
      </c>
      <c r="D6" s="393">
        <f>E11*C20</f>
        <v>2612554.56</v>
      </c>
      <c r="E6" s="393">
        <f>E11*C21</f>
        <v>1055799.3600000001</v>
      </c>
      <c r="F6" s="416"/>
      <c r="G6" s="416"/>
      <c r="H6" s="416"/>
      <c r="I6" s="416"/>
    </row>
    <row r="7" spans="2:9" ht="31.5">
      <c r="B7" s="119" t="s">
        <v>106</v>
      </c>
      <c r="C7" s="393">
        <f>(D14+D15)*C19</f>
        <v>1502199</v>
      </c>
      <c r="D7" s="393">
        <f>(D14+D15)*C20</f>
        <v>695079</v>
      </c>
      <c r="E7" s="393">
        <f>(D14+D15)*C21</f>
        <v>280899</v>
      </c>
    </row>
    <row r="8" spans="2:9">
      <c r="B8" s="120"/>
    </row>
    <row r="9" spans="2:9">
      <c r="B9" s="309"/>
      <c r="C9" s="309"/>
      <c r="D9" s="309"/>
      <c r="E9" s="309"/>
      <c r="F9" s="309"/>
      <c r="G9" s="309"/>
      <c r="H9" s="309"/>
      <c r="I9" s="309"/>
    </row>
    <row r="10" spans="2:9" ht="36" customHeight="1">
      <c r="B10" s="121" t="s">
        <v>377</v>
      </c>
      <c r="C10" s="122" t="s">
        <v>378</v>
      </c>
      <c r="D10" s="121" t="s">
        <v>379</v>
      </c>
      <c r="E10" s="122" t="s">
        <v>380</v>
      </c>
    </row>
    <row r="11" spans="2:9">
      <c r="B11" s="119" t="s">
        <v>381</v>
      </c>
      <c r="C11" s="394">
        <v>16.2</v>
      </c>
      <c r="D11" s="395">
        <f>C11*1.1</f>
        <v>17.82</v>
      </c>
      <c r="E11" s="396">
        <f>D11*1.12</f>
        <v>19.958400000000001</v>
      </c>
    </row>
    <row r="13" spans="2:9" ht="34.5" customHeight="1">
      <c r="B13" s="121" t="s">
        <v>274</v>
      </c>
      <c r="C13" s="121" t="s">
        <v>275</v>
      </c>
      <c r="D13" s="122" t="s">
        <v>382</v>
      </c>
    </row>
    <row r="14" spans="2:9" ht="110.25" customHeight="1">
      <c r="B14" s="123" t="s">
        <v>383</v>
      </c>
      <c r="C14" s="124" t="s">
        <v>384</v>
      </c>
      <c r="D14" s="125">
        <v>4.0599999999999996</v>
      </c>
    </row>
    <row r="15" spans="2:9" ht="75" customHeight="1">
      <c r="B15" s="123" t="s">
        <v>385</v>
      </c>
      <c r="C15" s="124" t="s">
        <v>386</v>
      </c>
      <c r="D15" s="125">
        <v>1.25</v>
      </c>
    </row>
    <row r="17" spans="2:3">
      <c r="B17" s="307" t="s">
        <v>387</v>
      </c>
    </row>
    <row r="18" spans="2:3">
      <c r="B18" s="121" t="s">
        <v>388</v>
      </c>
      <c r="C18" s="121" t="s">
        <v>389</v>
      </c>
    </row>
    <row r="19" spans="2:3">
      <c r="B19" s="310">
        <v>2027</v>
      </c>
      <c r="C19" s="311">
        <v>282900</v>
      </c>
    </row>
    <row r="20" spans="2:3">
      <c r="B20" s="310">
        <v>2028</v>
      </c>
      <c r="C20" s="311">
        <v>130900</v>
      </c>
    </row>
    <row r="21" spans="2:3">
      <c r="B21" s="310">
        <v>2029</v>
      </c>
      <c r="C21" s="311">
        <v>52900</v>
      </c>
    </row>
    <row r="22" spans="2:3">
      <c r="B22" s="397" t="s">
        <v>390</v>
      </c>
      <c r="C22" s="398">
        <f>SUM(C19:C21)</f>
        <v>466700</v>
      </c>
    </row>
  </sheetData>
  <mergeCells count="1">
    <mergeCell ref="B3:F3"/>
  </mergeCells>
  <pageMargins left="0.7" right="0.7" top="0.75" bottom="0.75" header="0.3" footer="0.3"/>
  <pageSetup paperSize="9" scale="69" orientation="portrait" r:id="rId1"/>
  <ignoredErrors>
    <ignoredError sqref="B14:B15"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A1:I34"/>
  <sheetViews>
    <sheetView zoomScaleNormal="100" workbookViewId="0">
      <selection activeCell="F31" sqref="F31"/>
    </sheetView>
  </sheetViews>
  <sheetFormatPr defaultColWidth="9.25" defaultRowHeight="12.75"/>
  <cols>
    <col min="1" max="1" width="9.25" style="922"/>
    <col min="2" max="2" width="37.75" style="922" customWidth="1"/>
    <col min="3" max="3" width="28.75" style="922" customWidth="1"/>
    <col min="4" max="4" width="34.25" style="922" customWidth="1"/>
    <col min="5" max="5" width="17" style="922" customWidth="1"/>
    <col min="6" max="6" width="16.25" style="922" customWidth="1"/>
    <col min="7" max="7" width="15.75" style="922" customWidth="1"/>
    <col min="8" max="8" width="15.5" style="922" bestFit="1" customWidth="1"/>
    <col min="9" max="9" width="11.5" style="922" customWidth="1"/>
    <col min="10" max="16384" width="9.25" style="922"/>
  </cols>
  <sheetData>
    <row r="1" spans="2:9">
      <c r="E1" s="923" t="s">
        <v>391</v>
      </c>
    </row>
    <row r="2" spans="2:9">
      <c r="E2" s="923"/>
    </row>
    <row r="3" spans="2:9" ht="29.25" customHeight="1">
      <c r="B3" s="1703" t="s">
        <v>989</v>
      </c>
      <c r="C3" s="1703"/>
      <c r="D3" s="1703"/>
      <c r="E3" s="1703"/>
      <c r="F3" s="924"/>
      <c r="G3" s="924"/>
      <c r="H3" s="924"/>
    </row>
    <row r="4" spans="2:9">
      <c r="B4" s="924"/>
      <c r="C4" s="924"/>
      <c r="D4" s="924"/>
      <c r="E4" s="924"/>
      <c r="F4" s="924"/>
      <c r="G4" s="924"/>
      <c r="H4" s="924"/>
    </row>
    <row r="5" spans="2:9">
      <c r="B5" s="925"/>
      <c r="C5" s="925"/>
      <c r="D5" s="925"/>
      <c r="E5" s="925"/>
      <c r="F5" s="925"/>
      <c r="G5" s="925"/>
      <c r="H5" s="925"/>
    </row>
    <row r="6" spans="2:9" ht="76.5">
      <c r="B6" s="926" t="s">
        <v>265</v>
      </c>
      <c r="C6" s="926" t="s">
        <v>267</v>
      </c>
      <c r="D6" s="926" t="s">
        <v>392</v>
      </c>
      <c r="E6" s="926" t="s">
        <v>376</v>
      </c>
    </row>
    <row r="7" spans="2:9" ht="25.5">
      <c r="B7" s="927" t="s">
        <v>23</v>
      </c>
      <c r="C7" s="928">
        <f>E12*C29</f>
        <v>2558913.2800000003</v>
      </c>
      <c r="D7" s="928">
        <f>E12*C30</f>
        <v>2558913.2800000003</v>
      </c>
      <c r="E7" s="928">
        <f>E12*C31</f>
        <v>2558913.2800000003</v>
      </c>
      <c r="G7" s="929"/>
      <c r="H7" s="929"/>
      <c r="I7" s="929"/>
    </row>
    <row r="8" spans="2:9" ht="25.5">
      <c r="B8" s="927" t="s">
        <v>106</v>
      </c>
      <c r="C8" s="928">
        <f>(D15+D16)*C29</f>
        <v>39389.579999999994</v>
      </c>
      <c r="D8" s="928">
        <f>(D15+D16)*C30</f>
        <v>39389.579999999994</v>
      </c>
      <c r="E8" s="928">
        <f>(D15+D16)*C31</f>
        <v>39389.579999999994</v>
      </c>
    </row>
    <row r="9" spans="2:9">
      <c r="B9" s="930"/>
    </row>
    <row r="10" spans="2:9">
      <c r="B10" s="931"/>
      <c r="C10" s="931"/>
      <c r="D10" s="931"/>
      <c r="E10" s="931"/>
      <c r="F10" s="931"/>
      <c r="G10" s="931"/>
      <c r="H10" s="931"/>
    </row>
    <row r="11" spans="2:9">
      <c r="B11" s="932" t="s">
        <v>377</v>
      </c>
      <c r="C11" s="933" t="s">
        <v>378</v>
      </c>
      <c r="D11" s="932" t="s">
        <v>379</v>
      </c>
      <c r="E11" s="933" t="s">
        <v>380</v>
      </c>
    </row>
    <row r="12" spans="2:9">
      <c r="B12" s="934" t="s">
        <v>393</v>
      </c>
      <c r="C12" s="935">
        <v>280</v>
      </c>
      <c r="D12" s="936">
        <f>C12*1.1</f>
        <v>308</v>
      </c>
      <c r="E12" s="937">
        <f>D12*1.12</f>
        <v>344.96000000000004</v>
      </c>
    </row>
    <row r="14" spans="2:9">
      <c r="B14" s="932" t="s">
        <v>274</v>
      </c>
      <c r="C14" s="932" t="s">
        <v>275</v>
      </c>
      <c r="D14" s="933" t="s">
        <v>382</v>
      </c>
    </row>
    <row r="15" spans="2:9" ht="50.25" customHeight="1">
      <c r="B15" s="938" t="s">
        <v>383</v>
      </c>
      <c r="C15" s="939" t="s">
        <v>384</v>
      </c>
      <c r="D15" s="940">
        <v>4.0599999999999996</v>
      </c>
    </row>
    <row r="16" spans="2:9" ht="25.5">
      <c r="B16" s="938" t="s">
        <v>385</v>
      </c>
      <c r="C16" s="939" t="s">
        <v>386</v>
      </c>
      <c r="D16" s="940">
        <v>1.25</v>
      </c>
    </row>
    <row r="18" spans="2:4">
      <c r="B18" s="941" t="s">
        <v>963</v>
      </c>
      <c r="C18" s="941" t="s">
        <v>964</v>
      </c>
      <c r="D18" s="941" t="s">
        <v>965</v>
      </c>
    </row>
    <row r="19" spans="2:4">
      <c r="B19" s="1704" t="s">
        <v>966</v>
      </c>
      <c r="C19" s="1705">
        <v>901</v>
      </c>
      <c r="D19" s="941">
        <v>841</v>
      </c>
    </row>
    <row r="20" spans="2:4">
      <c r="B20" s="1704"/>
      <c r="C20" s="1705"/>
      <c r="D20" s="941" t="s">
        <v>967</v>
      </c>
    </row>
    <row r="21" spans="2:4">
      <c r="B21" s="1704" t="s">
        <v>968</v>
      </c>
      <c r="C21" s="1705">
        <v>591</v>
      </c>
      <c r="D21" s="941">
        <v>546</v>
      </c>
    </row>
    <row r="22" spans="2:4">
      <c r="B22" s="1704"/>
      <c r="C22" s="1705"/>
      <c r="D22" s="941" t="s">
        <v>967</v>
      </c>
    </row>
    <row r="23" spans="2:4">
      <c r="B23" s="1704" t="s">
        <v>969</v>
      </c>
      <c r="C23" s="1706">
        <v>6218</v>
      </c>
      <c r="D23" s="942">
        <v>6031</v>
      </c>
    </row>
    <row r="24" spans="2:4">
      <c r="B24" s="1704"/>
      <c r="C24" s="1706"/>
      <c r="D24" s="941" t="s">
        <v>967</v>
      </c>
    </row>
    <row r="25" spans="2:4" ht="15.75">
      <c r="B25" s="943"/>
      <c r="C25" s="944"/>
      <c r="D25" s="945"/>
    </row>
    <row r="26" spans="2:4" ht="15.75">
      <c r="B26" s="943"/>
      <c r="C26" s="944"/>
      <c r="D26" s="945"/>
    </row>
    <row r="27" spans="2:4" ht="12.75" customHeight="1">
      <c r="B27" s="922" t="s">
        <v>394</v>
      </c>
    </row>
    <row r="28" spans="2:4">
      <c r="B28" s="932" t="s">
        <v>388</v>
      </c>
      <c r="C28" s="932" t="s">
        <v>389</v>
      </c>
    </row>
    <row r="29" spans="2:4">
      <c r="B29" s="946">
        <v>2027</v>
      </c>
      <c r="C29" s="942">
        <f>SUM(D19+D21+D23)</f>
        <v>7418</v>
      </c>
    </row>
    <row r="30" spans="2:4">
      <c r="B30" s="946">
        <v>2028</v>
      </c>
      <c r="C30" s="942">
        <f>SUM(C29)</f>
        <v>7418</v>
      </c>
    </row>
    <row r="31" spans="2:4" ht="15.6" customHeight="1">
      <c r="B31" s="946">
        <v>2029</v>
      </c>
      <c r="C31" s="942">
        <f>SUM(C30)</f>
        <v>7418</v>
      </c>
    </row>
    <row r="32" spans="2:4">
      <c r="B32" s="947" t="s">
        <v>390</v>
      </c>
      <c r="C32" s="948">
        <f>SUM(C29:C31)</f>
        <v>22254</v>
      </c>
    </row>
    <row r="33" spans="1:5" ht="23.45" customHeight="1"/>
    <row r="34" spans="1:5" s="949" customFormat="1" ht="23.1" customHeight="1">
      <c r="A34" s="1702" t="s">
        <v>395</v>
      </c>
      <c r="B34" s="1702"/>
      <c r="C34" s="1702"/>
      <c r="D34" s="1702"/>
      <c r="E34" s="1702"/>
    </row>
  </sheetData>
  <mergeCells count="8">
    <mergeCell ref="A34:E34"/>
    <mergeCell ref="B3:E3"/>
    <mergeCell ref="B19:B20"/>
    <mergeCell ref="C19:C20"/>
    <mergeCell ref="B21:B22"/>
    <mergeCell ref="C21:C22"/>
    <mergeCell ref="B23:B24"/>
    <mergeCell ref="C23:C24"/>
  </mergeCells>
  <pageMargins left="0.7" right="0.7" top="0.75" bottom="0.75" header="0.3" footer="0.3"/>
  <pageSetup paperSize="9" scale="68"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A1:H28"/>
  <sheetViews>
    <sheetView zoomScale="90" zoomScaleNormal="90" workbookViewId="0">
      <selection activeCell="G23" sqref="G23"/>
    </sheetView>
  </sheetViews>
  <sheetFormatPr defaultColWidth="9.25" defaultRowHeight="12.75" customHeight="1"/>
  <cols>
    <col min="1" max="1" width="9.25" style="312"/>
    <col min="2" max="2" width="37.75" style="312" customWidth="1"/>
    <col min="3" max="4" width="20.25" style="312" customWidth="1"/>
    <col min="5" max="5" width="17" style="312" customWidth="1"/>
    <col min="6" max="6" width="16.25" style="312" customWidth="1"/>
    <col min="7" max="7" width="15.75" style="312" customWidth="1"/>
    <col min="8" max="8" width="15.5" style="312" bestFit="1" customWidth="1"/>
    <col min="9" max="9" width="18.75" style="312" bestFit="1" customWidth="1"/>
    <col min="10" max="16384" width="9.25" style="312"/>
  </cols>
  <sheetData>
    <row r="1" spans="2:8" ht="12.75" customHeight="1">
      <c r="E1" s="313" t="s">
        <v>396</v>
      </c>
    </row>
    <row r="2" spans="2:8" ht="12.75" customHeight="1">
      <c r="E2" s="313"/>
    </row>
    <row r="3" spans="2:8" ht="15" customHeight="1">
      <c r="B3" s="1709" t="s">
        <v>397</v>
      </c>
      <c r="C3" s="1709"/>
      <c r="D3" s="1709"/>
      <c r="E3" s="1709"/>
      <c r="F3" s="444"/>
      <c r="G3" s="444"/>
      <c r="H3" s="444"/>
    </row>
    <row r="4" spans="2:8" ht="56.25" customHeight="1">
      <c r="B4" s="1709"/>
      <c r="C4" s="1709"/>
      <c r="D4" s="1709"/>
      <c r="E4" s="1709"/>
      <c r="F4" s="444"/>
      <c r="G4" s="444"/>
      <c r="H4" s="444"/>
    </row>
    <row r="5" spans="2:8" ht="12.75" customHeight="1">
      <c r="B5" s="314"/>
      <c r="C5" s="314"/>
      <c r="D5" s="314"/>
      <c r="E5" s="314"/>
      <c r="F5" s="314"/>
      <c r="G5" s="314"/>
      <c r="H5" s="314"/>
    </row>
    <row r="6" spans="2:8" ht="59.25" customHeight="1">
      <c r="B6" s="325" t="s">
        <v>265</v>
      </c>
      <c r="C6" s="352" t="s">
        <v>267</v>
      </c>
      <c r="D6" s="352" t="s">
        <v>392</v>
      </c>
      <c r="E6" s="325" t="s">
        <v>376</v>
      </c>
    </row>
    <row r="7" spans="2:8" ht="27.75" customHeight="1">
      <c r="B7" s="316" t="s">
        <v>23</v>
      </c>
      <c r="C7" s="700">
        <f>(E12*C24)+(E13*C25)+(E14*C26)</f>
        <v>78201.200000000026</v>
      </c>
      <c r="D7" s="700">
        <f>(E12*D24)+(E13*D25)+(E14*D26)</f>
        <v>78201.200000000026</v>
      </c>
      <c r="E7" s="700">
        <f>(E12*E24)+(E13*E25)+(E14*E26)</f>
        <v>78201.200000000026</v>
      </c>
      <c r="F7" s="417"/>
      <c r="G7" s="417"/>
      <c r="H7" s="417"/>
    </row>
    <row r="8" spans="2:8" ht="25.5" customHeight="1">
      <c r="B8" s="316" t="s">
        <v>106</v>
      </c>
      <c r="C8" s="700">
        <f>(D17+D18+D19)*(C24+C25+C26)</f>
        <v>143937</v>
      </c>
      <c r="D8" s="700">
        <f>(D17+D18+D19)*(D24+D25+D26)</f>
        <v>143937</v>
      </c>
      <c r="E8" s="700">
        <f>(D17+D18+D19)*(E24+E25+E26)</f>
        <v>143937</v>
      </c>
    </row>
    <row r="9" spans="2:8" ht="12.75" customHeight="1">
      <c r="B9" s="317"/>
    </row>
    <row r="10" spans="2:8" ht="12.75" customHeight="1">
      <c r="B10" s="318"/>
      <c r="C10" s="318"/>
      <c r="D10" s="318"/>
      <c r="E10" s="318"/>
      <c r="F10" s="318"/>
      <c r="G10" s="318"/>
      <c r="H10" s="318"/>
    </row>
    <row r="11" spans="2:8" ht="12.75" customHeight="1">
      <c r="B11" s="353" t="s">
        <v>377</v>
      </c>
      <c r="C11" s="353" t="s">
        <v>378</v>
      </c>
      <c r="D11" s="353" t="s">
        <v>379</v>
      </c>
      <c r="E11" s="353" t="s">
        <v>380</v>
      </c>
    </row>
    <row r="12" spans="2:8" ht="12.75" customHeight="1">
      <c r="B12" s="354" t="s">
        <v>398</v>
      </c>
      <c r="C12" s="355">
        <v>85.44</v>
      </c>
      <c r="D12" s="320">
        <f>C12*1.1</f>
        <v>93.984000000000009</v>
      </c>
      <c r="E12" s="321">
        <f>D12*1.12</f>
        <v>105.26208000000003</v>
      </c>
    </row>
    <row r="13" spans="2:8" ht="12.75" customHeight="1">
      <c r="B13" s="354" t="s">
        <v>399</v>
      </c>
      <c r="C13" s="356">
        <v>25</v>
      </c>
      <c r="D13" s="320">
        <f t="shared" ref="D13:D14" si="0">C13*1.1</f>
        <v>27.500000000000004</v>
      </c>
      <c r="E13" s="321">
        <f t="shared" ref="E13:E14" si="1">D13*1.12</f>
        <v>30.800000000000008</v>
      </c>
    </row>
    <row r="14" spans="2:8" ht="12.75" customHeight="1">
      <c r="B14" s="354" t="s">
        <v>400</v>
      </c>
      <c r="C14" s="355">
        <v>20.05</v>
      </c>
      <c r="D14" s="320">
        <f t="shared" si="0"/>
        <v>22.055000000000003</v>
      </c>
      <c r="E14" s="321">
        <f t="shared" si="1"/>
        <v>24.701600000000006</v>
      </c>
    </row>
    <row r="16" spans="2:8" ht="43.5" customHeight="1">
      <c r="B16" s="315" t="s">
        <v>274</v>
      </c>
      <c r="C16" s="315" t="s">
        <v>275</v>
      </c>
      <c r="D16" s="319" t="s">
        <v>382</v>
      </c>
    </row>
    <row r="17" spans="1:5" ht="50.25" customHeight="1">
      <c r="B17" s="322" t="s">
        <v>401</v>
      </c>
      <c r="C17" s="323" t="s">
        <v>402</v>
      </c>
      <c r="D17" s="324">
        <f>33.77*3</f>
        <v>101.31</v>
      </c>
    </row>
    <row r="18" spans="1:5" ht="60.95" customHeight="1">
      <c r="B18" s="322" t="s">
        <v>383</v>
      </c>
      <c r="C18" s="323" t="s">
        <v>384</v>
      </c>
      <c r="D18" s="324">
        <v>4.0599999999999996</v>
      </c>
    </row>
    <row r="19" spans="1:5" ht="60.95" customHeight="1">
      <c r="B19" s="322" t="s">
        <v>385</v>
      </c>
      <c r="C19" s="323" t="s">
        <v>386</v>
      </c>
      <c r="D19" s="324">
        <v>1.25</v>
      </c>
    </row>
    <row r="21" spans="1:5" ht="12.75" customHeight="1">
      <c r="B21" s="312" t="s">
        <v>394</v>
      </c>
    </row>
    <row r="22" spans="1:5" ht="12.75" customHeight="1">
      <c r="B22" s="1707" t="s">
        <v>403</v>
      </c>
      <c r="C22" s="1707" t="s">
        <v>389</v>
      </c>
      <c r="D22" s="1707"/>
      <c r="E22" s="1707"/>
    </row>
    <row r="23" spans="1:5" ht="12.75" customHeight="1">
      <c r="B23" s="1707"/>
      <c r="C23" s="315" t="s">
        <v>13</v>
      </c>
      <c r="D23" s="315" t="s">
        <v>1004</v>
      </c>
      <c r="E23" s="315" t="s">
        <v>404</v>
      </c>
    </row>
    <row r="24" spans="1:5" ht="12.75" customHeight="1">
      <c r="B24" s="357" t="s">
        <v>405</v>
      </c>
      <c r="C24" s="357">
        <v>500</v>
      </c>
      <c r="D24" s="357">
        <v>500</v>
      </c>
      <c r="E24" s="357">
        <v>500</v>
      </c>
    </row>
    <row r="25" spans="1:5" ht="12.75" customHeight="1">
      <c r="B25" s="357" t="s">
        <v>406</v>
      </c>
      <c r="C25" s="357">
        <v>750</v>
      </c>
      <c r="D25" s="357">
        <v>750</v>
      </c>
      <c r="E25" s="357">
        <v>750</v>
      </c>
    </row>
    <row r="26" spans="1:5" ht="12.75" customHeight="1">
      <c r="B26" s="357" t="s">
        <v>407</v>
      </c>
      <c r="C26" s="357">
        <v>100</v>
      </c>
      <c r="D26" s="357">
        <v>100</v>
      </c>
      <c r="E26" s="357">
        <v>100</v>
      </c>
    </row>
    <row r="28" spans="1:5" s="410" customFormat="1" ht="23.1" customHeight="1">
      <c r="A28" s="1708" t="s">
        <v>395</v>
      </c>
      <c r="B28" s="1708"/>
      <c r="C28" s="1708"/>
      <c r="D28" s="1708"/>
      <c r="E28" s="1708"/>
    </row>
  </sheetData>
  <mergeCells count="4">
    <mergeCell ref="B22:B23"/>
    <mergeCell ref="C22:E22"/>
    <mergeCell ref="A28:E28"/>
    <mergeCell ref="B3:E4"/>
  </mergeCells>
  <pageMargins left="0.7" right="0.7" top="0.75" bottom="0.75" header="0.3" footer="0.3"/>
  <pageSetup paperSize="9" scale="83" orientation="portrait" r:id="rId1"/>
  <ignoredErrors>
    <ignoredError sqref="B18:B19"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A1:N30"/>
  <sheetViews>
    <sheetView zoomScaleNormal="100" workbookViewId="0">
      <selection activeCell="E9" sqref="E9"/>
    </sheetView>
  </sheetViews>
  <sheetFormatPr defaultColWidth="9.125" defaultRowHeight="15"/>
  <cols>
    <col min="1" max="1" width="18.125" style="326" customWidth="1"/>
    <col min="2" max="2" width="9.125" style="326"/>
    <col min="3" max="3" width="12" style="326" customWidth="1"/>
    <col min="4" max="4" width="15.75" style="326" customWidth="1"/>
    <col min="5" max="6" width="12.875" style="326" customWidth="1"/>
    <col min="7" max="7" width="18.125" style="326" customWidth="1"/>
    <col min="8" max="8" width="17.875" style="326" customWidth="1"/>
    <col min="9" max="9" width="14" style="326" customWidth="1"/>
    <col min="10" max="10" width="12.5" style="326" customWidth="1"/>
    <col min="11" max="11" width="14.125" style="326" customWidth="1"/>
    <col min="12" max="12" width="12.875" style="326" customWidth="1"/>
    <col min="13" max="13" width="14.875" style="326" customWidth="1"/>
    <col min="14" max="14" width="13.5" style="326" customWidth="1"/>
    <col min="15" max="16384" width="9.125" style="326"/>
  </cols>
  <sheetData>
    <row r="1" spans="1:14">
      <c r="M1" s="313" t="s">
        <v>882</v>
      </c>
    </row>
    <row r="3" spans="1:14">
      <c r="A3" s="1710" t="s">
        <v>408</v>
      </c>
      <c r="B3" s="1710"/>
      <c r="C3" s="1710"/>
      <c r="D3" s="1710"/>
      <c r="E3" s="1710"/>
      <c r="F3" s="1710"/>
      <c r="G3" s="1710"/>
      <c r="H3" s="1710"/>
      <c r="I3" s="1710"/>
      <c r="J3" s="1710"/>
      <c r="K3" s="1710"/>
      <c r="L3" s="1710"/>
      <c r="M3" s="1710"/>
      <c r="N3" s="1710"/>
    </row>
    <row r="5" spans="1:14" ht="63.75">
      <c r="A5" s="1711" t="s">
        <v>265</v>
      </c>
      <c r="B5" s="1711"/>
      <c r="C5" s="1711" t="s">
        <v>267</v>
      </c>
      <c r="D5" s="1711"/>
      <c r="E5" s="1711" t="s">
        <v>392</v>
      </c>
      <c r="F5" s="1711"/>
      <c r="G5" s="293" t="s">
        <v>376</v>
      </c>
    </row>
    <row r="6" spans="1:14" ht="27.75" customHeight="1">
      <c r="A6" s="1712" t="s">
        <v>117</v>
      </c>
      <c r="B6" s="1712"/>
      <c r="C6" s="1713">
        <f>SUM(J15)</f>
        <v>207929</v>
      </c>
      <c r="D6" s="1713"/>
      <c r="E6" s="1713">
        <f>SUM(J21)</f>
        <v>187074.4</v>
      </c>
      <c r="F6" s="1713"/>
      <c r="G6" s="684">
        <f>SUM(J27)</f>
        <v>168194.2</v>
      </c>
      <c r="I6" s="418"/>
      <c r="J6" s="418"/>
      <c r="K6" s="418"/>
    </row>
    <row r="7" spans="1:14" ht="33.75" customHeight="1">
      <c r="A7" s="1714" t="s">
        <v>106</v>
      </c>
      <c r="B7" s="1714"/>
      <c r="C7" s="1713">
        <f>SUM(M15)</f>
        <v>89473.500000000015</v>
      </c>
      <c r="D7" s="1713"/>
      <c r="E7" s="1713">
        <f>SUM(M21)</f>
        <v>80499.600000000006</v>
      </c>
      <c r="F7" s="1713"/>
      <c r="G7" s="684">
        <f>SUM(M27)</f>
        <v>72375.3</v>
      </c>
    </row>
    <row r="12" spans="1:14" s="327" customFormat="1" ht="15" customHeight="1">
      <c r="A12" s="1715" t="s">
        <v>409</v>
      </c>
      <c r="B12" s="1715" t="s">
        <v>410</v>
      </c>
      <c r="C12" s="1715" t="s">
        <v>411</v>
      </c>
      <c r="D12" s="1718">
        <v>2027</v>
      </c>
      <c r="E12" s="1718"/>
      <c r="F12" s="1718"/>
      <c r="G12" s="1718"/>
      <c r="H12" s="1718"/>
      <c r="I12" s="1718"/>
      <c r="J12" s="1718"/>
      <c r="K12" s="1718"/>
      <c r="L12" s="1718"/>
      <c r="M12" s="1718"/>
      <c r="N12" s="1718"/>
    </row>
    <row r="13" spans="1:14" s="327" customFormat="1" ht="24.75" customHeight="1">
      <c r="A13" s="1716"/>
      <c r="B13" s="1716"/>
      <c r="C13" s="1716"/>
      <c r="D13" s="1718" t="s">
        <v>412</v>
      </c>
      <c r="E13" s="1718" t="s">
        <v>413</v>
      </c>
      <c r="F13" s="1719" t="s">
        <v>414</v>
      </c>
      <c r="G13" s="1718" t="s">
        <v>415</v>
      </c>
      <c r="H13" s="1718" t="s">
        <v>416</v>
      </c>
      <c r="I13" s="1718" t="s">
        <v>417</v>
      </c>
      <c r="J13" s="1718" t="s">
        <v>418</v>
      </c>
      <c r="K13" s="1718" t="s">
        <v>419</v>
      </c>
      <c r="L13" s="1718" t="s">
        <v>420</v>
      </c>
      <c r="M13" s="1718" t="s">
        <v>421</v>
      </c>
      <c r="N13" s="1718" t="s">
        <v>422</v>
      </c>
    </row>
    <row r="14" spans="1:14" s="327" customFormat="1">
      <c r="A14" s="1717"/>
      <c r="B14" s="1717"/>
      <c r="C14" s="1717"/>
      <c r="D14" s="1718"/>
      <c r="E14" s="1718"/>
      <c r="F14" s="1719"/>
      <c r="G14" s="1718"/>
      <c r="H14" s="1718"/>
      <c r="I14" s="1718"/>
      <c r="J14" s="1718"/>
      <c r="K14" s="1718"/>
      <c r="L14" s="1718"/>
      <c r="M14" s="1718"/>
      <c r="N14" s="1718"/>
    </row>
    <row r="15" spans="1:14" ht="33.75">
      <c r="A15" s="328" t="s">
        <v>423</v>
      </c>
      <c r="B15" s="255" t="s">
        <v>424</v>
      </c>
      <c r="C15" s="329">
        <v>0.95</v>
      </c>
      <c r="D15" s="256">
        <v>17733</v>
      </c>
      <c r="E15" s="256">
        <f>ROUND(D15*0.95,0)</f>
        <v>16846</v>
      </c>
      <c r="F15" s="257">
        <v>16850</v>
      </c>
      <c r="G15" s="258">
        <v>10.02</v>
      </c>
      <c r="H15" s="258">
        <f>ROUND(G15*1.1,2)</f>
        <v>11.02</v>
      </c>
      <c r="I15" s="258">
        <f>ROUND(H15*1.12,2)</f>
        <v>12.34</v>
      </c>
      <c r="J15" s="258">
        <f>I15*F15</f>
        <v>207929</v>
      </c>
      <c r="K15" s="258">
        <v>4.25</v>
      </c>
      <c r="L15" s="258">
        <v>1.06</v>
      </c>
      <c r="M15" s="258">
        <f>(L15+K15)*F15</f>
        <v>89473.500000000015</v>
      </c>
      <c r="N15" s="258">
        <f>M15+J15</f>
        <v>297402.5</v>
      </c>
    </row>
    <row r="16" spans="1:14">
      <c r="D16" s="259"/>
      <c r="E16" s="259"/>
      <c r="F16" s="259"/>
      <c r="G16" s="259"/>
      <c r="H16" s="259"/>
      <c r="I16" s="259"/>
      <c r="J16" s="259"/>
      <c r="K16" s="259"/>
      <c r="L16" s="259"/>
      <c r="M16" s="259"/>
      <c r="N16" s="259"/>
    </row>
    <row r="17" spans="1:14">
      <c r="D17" s="259"/>
      <c r="E17" s="259"/>
      <c r="F17" s="259"/>
      <c r="G17" s="259"/>
      <c r="H17" s="259"/>
      <c r="I17" s="259"/>
      <c r="J17" s="259"/>
      <c r="K17" s="259"/>
      <c r="L17" s="259"/>
      <c r="M17" s="259"/>
      <c r="N17" s="259"/>
    </row>
    <row r="18" spans="1:14" ht="15" customHeight="1">
      <c r="A18" s="1720" t="s">
        <v>409</v>
      </c>
      <c r="B18" s="1720" t="s">
        <v>410</v>
      </c>
      <c r="C18" s="1715" t="s">
        <v>411</v>
      </c>
      <c r="D18" s="1723">
        <v>2028</v>
      </c>
      <c r="E18" s="1724"/>
      <c r="F18" s="1724"/>
      <c r="G18" s="1724"/>
      <c r="H18" s="1724"/>
      <c r="I18" s="1724"/>
      <c r="J18" s="1724"/>
      <c r="K18" s="1724"/>
      <c r="L18" s="1724"/>
      <c r="M18" s="1724"/>
      <c r="N18" s="1725"/>
    </row>
    <row r="19" spans="1:14" ht="15" customHeight="1">
      <c r="A19" s="1721"/>
      <c r="B19" s="1721"/>
      <c r="C19" s="1716"/>
      <c r="D19" s="1720" t="s">
        <v>412</v>
      </c>
      <c r="E19" s="1720" t="s">
        <v>413</v>
      </c>
      <c r="F19" s="1726" t="s">
        <v>414</v>
      </c>
      <c r="G19" s="1728" t="s">
        <v>415</v>
      </c>
      <c r="H19" s="1728" t="s">
        <v>416</v>
      </c>
      <c r="I19" s="1728" t="s">
        <v>417</v>
      </c>
      <c r="J19" s="1728" t="s">
        <v>418</v>
      </c>
      <c r="K19" s="1728" t="s">
        <v>419</v>
      </c>
      <c r="L19" s="1728" t="s">
        <v>420</v>
      </c>
      <c r="M19" s="1728" t="s">
        <v>421</v>
      </c>
      <c r="N19" s="1728" t="s">
        <v>422</v>
      </c>
    </row>
    <row r="20" spans="1:14" ht="28.5" customHeight="1">
      <c r="A20" s="1722"/>
      <c r="B20" s="1722"/>
      <c r="C20" s="1717"/>
      <c r="D20" s="1722"/>
      <c r="E20" s="1722"/>
      <c r="F20" s="1727"/>
      <c r="G20" s="1728"/>
      <c r="H20" s="1728"/>
      <c r="I20" s="1728"/>
      <c r="J20" s="1728"/>
      <c r="K20" s="1728"/>
      <c r="L20" s="1728"/>
      <c r="M20" s="1728"/>
      <c r="N20" s="1728"/>
    </row>
    <row r="21" spans="1:14" ht="33.75">
      <c r="A21" s="328" t="s">
        <v>423</v>
      </c>
      <c r="B21" s="255" t="s">
        <v>424</v>
      </c>
      <c r="C21" s="329">
        <v>0.95</v>
      </c>
      <c r="D21" s="256">
        <v>15962</v>
      </c>
      <c r="E21" s="256">
        <f>ROUND(D21*0.95,0)</f>
        <v>15164</v>
      </c>
      <c r="F21" s="257">
        <v>15160</v>
      </c>
      <c r="G21" s="260">
        <v>10.02</v>
      </c>
      <c r="H21" s="260">
        <f>ROUND(G21*1.1,2)</f>
        <v>11.02</v>
      </c>
      <c r="I21" s="260">
        <f>ROUND(H21*1.12,2)</f>
        <v>12.34</v>
      </c>
      <c r="J21" s="258">
        <f>I21*F21</f>
        <v>187074.4</v>
      </c>
      <c r="K21" s="258">
        <v>4.25</v>
      </c>
      <c r="L21" s="258">
        <v>1.06</v>
      </c>
      <c r="M21" s="258">
        <f>(L21+K21)*F21</f>
        <v>80499.600000000006</v>
      </c>
      <c r="N21" s="258">
        <f>M21+J21</f>
        <v>267574</v>
      </c>
    </row>
    <row r="22" spans="1:14">
      <c r="D22" s="259"/>
      <c r="E22" s="259"/>
      <c r="F22" s="259"/>
      <c r="G22" s="259"/>
      <c r="H22" s="259"/>
      <c r="I22" s="259"/>
      <c r="J22" s="259"/>
      <c r="K22" s="259"/>
      <c r="L22" s="259"/>
      <c r="M22" s="259"/>
      <c r="N22" s="259"/>
    </row>
    <row r="23" spans="1:14">
      <c r="D23" s="259"/>
      <c r="E23" s="259"/>
      <c r="F23" s="259"/>
      <c r="G23" s="259"/>
      <c r="H23" s="259"/>
      <c r="I23" s="259"/>
      <c r="J23" s="259"/>
      <c r="K23" s="259"/>
      <c r="L23" s="259"/>
      <c r="M23" s="259"/>
      <c r="N23" s="259"/>
    </row>
    <row r="24" spans="1:14" ht="15" customHeight="1">
      <c r="A24" s="1720" t="s">
        <v>409</v>
      </c>
      <c r="B24" s="1720" t="s">
        <v>410</v>
      </c>
      <c r="C24" s="1715" t="s">
        <v>411</v>
      </c>
      <c r="D24" s="1723">
        <v>2029</v>
      </c>
      <c r="E24" s="1724"/>
      <c r="F24" s="1724"/>
      <c r="G24" s="1724"/>
      <c r="H24" s="1724"/>
      <c r="I24" s="1724"/>
      <c r="J24" s="1724"/>
      <c r="K24" s="1724"/>
      <c r="L24" s="1724"/>
      <c r="M24" s="1724"/>
      <c r="N24" s="1725"/>
    </row>
    <row r="25" spans="1:14" ht="15" customHeight="1">
      <c r="A25" s="1721"/>
      <c r="B25" s="1721"/>
      <c r="C25" s="1716"/>
      <c r="D25" s="1720" t="s">
        <v>412</v>
      </c>
      <c r="E25" s="1720" t="s">
        <v>413</v>
      </c>
      <c r="F25" s="1726" t="s">
        <v>414</v>
      </c>
      <c r="G25" s="1728" t="s">
        <v>415</v>
      </c>
      <c r="H25" s="1728" t="s">
        <v>416</v>
      </c>
      <c r="I25" s="1728" t="s">
        <v>417</v>
      </c>
      <c r="J25" s="1728" t="s">
        <v>418</v>
      </c>
      <c r="K25" s="1728" t="s">
        <v>419</v>
      </c>
      <c r="L25" s="1728" t="s">
        <v>420</v>
      </c>
      <c r="M25" s="1728" t="s">
        <v>421</v>
      </c>
      <c r="N25" s="1728" t="s">
        <v>422</v>
      </c>
    </row>
    <row r="26" spans="1:14" ht="33" customHeight="1">
      <c r="A26" s="1722"/>
      <c r="B26" s="1722"/>
      <c r="C26" s="1717"/>
      <c r="D26" s="1722"/>
      <c r="E26" s="1722"/>
      <c r="F26" s="1727"/>
      <c r="G26" s="1728"/>
      <c r="H26" s="1728"/>
      <c r="I26" s="1728"/>
      <c r="J26" s="1728"/>
      <c r="K26" s="1728"/>
      <c r="L26" s="1728"/>
      <c r="M26" s="1728"/>
      <c r="N26" s="1728"/>
    </row>
    <row r="27" spans="1:14" ht="33.75">
      <c r="A27" s="328" t="s">
        <v>423</v>
      </c>
      <c r="B27" s="255" t="s">
        <v>424</v>
      </c>
      <c r="C27" s="329">
        <v>0.95</v>
      </c>
      <c r="D27" s="256">
        <v>14346</v>
      </c>
      <c r="E27" s="256">
        <f>ROUND(D27*0.95,0)</f>
        <v>13629</v>
      </c>
      <c r="F27" s="257">
        <v>13630</v>
      </c>
      <c r="G27" s="260">
        <v>10.02</v>
      </c>
      <c r="H27" s="260">
        <f>ROUND(G27*1.1,2)</f>
        <v>11.02</v>
      </c>
      <c r="I27" s="260">
        <f>ROUND(H27*1.12,2)</f>
        <v>12.34</v>
      </c>
      <c r="J27" s="258">
        <f>I27*F27</f>
        <v>168194.2</v>
      </c>
      <c r="K27" s="260">
        <v>4.25</v>
      </c>
      <c r="L27" s="260">
        <v>1.06</v>
      </c>
      <c r="M27" s="258">
        <f>(L27+K27)*F27</f>
        <v>72375.3</v>
      </c>
      <c r="N27" s="258">
        <f>M27+J27</f>
        <v>240569.5</v>
      </c>
    </row>
    <row r="29" spans="1:14" s="406" customFormat="1" ht="11.25">
      <c r="A29" s="1729" t="s">
        <v>425</v>
      </c>
      <c r="B29" s="1729"/>
      <c r="C29" s="1729"/>
      <c r="D29" s="1729"/>
      <c r="E29" s="1729"/>
      <c r="F29" s="1729"/>
      <c r="G29" s="1729"/>
      <c r="H29" s="1729"/>
      <c r="I29" s="1729"/>
      <c r="J29" s="1729"/>
      <c r="K29" s="1729"/>
      <c r="L29" s="1729"/>
      <c r="M29" s="1729"/>
      <c r="N29" s="1729"/>
    </row>
    <row r="30" spans="1:14">
      <c r="A30" s="1729" t="s">
        <v>426</v>
      </c>
      <c r="B30" s="1729"/>
      <c r="C30" s="1729"/>
      <c r="D30" s="1729"/>
      <c r="E30" s="1729"/>
      <c r="F30" s="1729"/>
      <c r="G30" s="1729"/>
      <c r="H30" s="1729"/>
      <c r="I30" s="1729"/>
      <c r="J30" s="1729"/>
      <c r="K30" s="1729"/>
      <c r="L30" s="1729"/>
      <c r="M30" s="1729"/>
      <c r="N30" s="1729"/>
    </row>
  </sheetData>
  <mergeCells count="57">
    <mergeCell ref="A29:N29"/>
    <mergeCell ref="A30:N30"/>
    <mergeCell ref="I25:I26"/>
    <mergeCell ref="J25:J26"/>
    <mergeCell ref="K25:K26"/>
    <mergeCell ref="L25:L26"/>
    <mergeCell ref="M25:M26"/>
    <mergeCell ref="N25:N26"/>
    <mergeCell ref="K13:K14"/>
    <mergeCell ref="L13:L14"/>
    <mergeCell ref="N19:N20"/>
    <mergeCell ref="A24:A26"/>
    <mergeCell ref="B24:B26"/>
    <mergeCell ref="C24:C26"/>
    <mergeCell ref="D24:N24"/>
    <mergeCell ref="D25:D26"/>
    <mergeCell ref="E25:E26"/>
    <mergeCell ref="F25:F26"/>
    <mergeCell ref="G25:G26"/>
    <mergeCell ref="H25:H26"/>
    <mergeCell ref="H19:H20"/>
    <mergeCell ref="I19:I20"/>
    <mergeCell ref="J19:J20"/>
    <mergeCell ref="K19:K20"/>
    <mergeCell ref="A18:A20"/>
    <mergeCell ref="B18:B20"/>
    <mergeCell ref="C18:C20"/>
    <mergeCell ref="D18:N18"/>
    <mergeCell ref="D19:D20"/>
    <mergeCell ref="E19:E20"/>
    <mergeCell ref="F19:F20"/>
    <mergeCell ref="G19:G20"/>
    <mergeCell ref="L19:L20"/>
    <mergeCell ref="M19:M20"/>
    <mergeCell ref="A7:B7"/>
    <mergeCell ref="C7:D7"/>
    <mergeCell ref="E7:F7"/>
    <mergeCell ref="A12:A14"/>
    <mergeCell ref="B12:B14"/>
    <mergeCell ref="C12:C14"/>
    <mergeCell ref="D12:N12"/>
    <mergeCell ref="D13:D14"/>
    <mergeCell ref="E13:E14"/>
    <mergeCell ref="F13:F14"/>
    <mergeCell ref="M13:M14"/>
    <mergeCell ref="N13:N14"/>
    <mergeCell ref="G13:G14"/>
    <mergeCell ref="H13:H14"/>
    <mergeCell ref="I13:I14"/>
    <mergeCell ref="J13:J14"/>
    <mergeCell ref="A3:N3"/>
    <mergeCell ref="A5:B5"/>
    <mergeCell ref="C5:D5"/>
    <mergeCell ref="E5:F5"/>
    <mergeCell ref="A6:B6"/>
    <mergeCell ref="C6:D6"/>
    <mergeCell ref="E6:F6"/>
  </mergeCells>
  <pageMargins left="0.7" right="0.7" top="0.75" bottom="0.75" header="0.3" footer="0.3"/>
  <pageSetup paperSize="9" scale="42"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sheetPr>
  <dimension ref="A1:M21"/>
  <sheetViews>
    <sheetView topLeftCell="A10" zoomScaleNormal="100" workbookViewId="0">
      <selection activeCell="E7" sqref="E7:G7"/>
    </sheetView>
  </sheetViews>
  <sheetFormatPr defaultColWidth="9.125" defaultRowHeight="15"/>
  <cols>
    <col min="1" max="1" width="23.875" style="1104" customWidth="1"/>
    <col min="2" max="2" width="28" style="1104" customWidth="1"/>
    <col min="3" max="3" width="16.875" style="1104" customWidth="1"/>
    <col min="4" max="4" width="18.5" style="1104" customWidth="1"/>
    <col min="5" max="5" width="22.25" style="1104" customWidth="1"/>
    <col min="6" max="7" width="11.75" style="1104" customWidth="1"/>
    <col min="8" max="8" width="17.25" style="1104" customWidth="1"/>
    <col min="9" max="9" width="21.5" style="1104" customWidth="1"/>
    <col min="10" max="16384" width="9.125" style="1104"/>
  </cols>
  <sheetData>
    <row r="1" spans="1:13">
      <c r="I1" s="446" t="s">
        <v>883</v>
      </c>
    </row>
    <row r="2" spans="1:13">
      <c r="A2" s="1140" t="s">
        <v>1155</v>
      </c>
    </row>
    <row r="4" spans="1:13" ht="58.5" customHeight="1">
      <c r="A4" s="1088" t="s">
        <v>265</v>
      </c>
      <c r="B4" s="1088" t="s">
        <v>1019</v>
      </c>
      <c r="C4" s="1088" t="s">
        <v>1020</v>
      </c>
      <c r="D4" s="1088" t="s">
        <v>1021</v>
      </c>
      <c r="E4" s="1088" t="s">
        <v>1022</v>
      </c>
      <c r="F4" s="154"/>
      <c r="G4" s="154"/>
      <c r="H4" s="154"/>
      <c r="I4" s="154"/>
      <c r="J4" s="154"/>
      <c r="K4" s="1103"/>
      <c r="L4" s="1103"/>
      <c r="M4" s="1103"/>
    </row>
    <row r="5" spans="1:13" ht="39">
      <c r="A5" s="1077" t="s">
        <v>51</v>
      </c>
      <c r="B5" s="1220">
        <f>ROUND(I12,0)</f>
        <v>55460</v>
      </c>
      <c r="C5" s="1220">
        <f>H12</f>
        <v>110919.59999999999</v>
      </c>
      <c r="D5" s="1220">
        <f>H12</f>
        <v>110919.59999999999</v>
      </c>
      <c r="E5" s="1221">
        <f>H12</f>
        <v>110919.59999999999</v>
      </c>
      <c r="F5" s="154"/>
      <c r="G5" s="154"/>
      <c r="H5" s="154"/>
      <c r="I5" s="154"/>
      <c r="J5" s="154"/>
      <c r="K5" s="1103"/>
      <c r="L5" s="1103"/>
      <c r="M5" s="1103"/>
    </row>
    <row r="6" spans="1:13">
      <c r="A6" s="154"/>
      <c r="B6" s="154"/>
      <c r="C6" s="154"/>
      <c r="D6" s="154"/>
      <c r="E6" s="154"/>
      <c r="F6" s="154"/>
      <c r="G6" s="154"/>
      <c r="H6" s="154"/>
      <c r="I6" s="154"/>
      <c r="J6" s="154"/>
      <c r="K6" s="1103"/>
      <c r="L6" s="1103"/>
      <c r="M6" s="1103"/>
    </row>
    <row r="7" spans="1:13">
      <c r="A7" s="1730" t="s">
        <v>274</v>
      </c>
      <c r="B7" s="1730" t="s">
        <v>275</v>
      </c>
      <c r="C7" s="1730" t="s">
        <v>1156</v>
      </c>
      <c r="D7" s="1730" t="s">
        <v>279</v>
      </c>
      <c r="E7" s="1732" t="s">
        <v>1157</v>
      </c>
      <c r="F7" s="1732"/>
      <c r="G7" s="1733"/>
      <c r="H7" s="1730" t="s">
        <v>1051</v>
      </c>
      <c r="I7" s="1730" t="s">
        <v>1158</v>
      </c>
      <c r="J7" s="154"/>
      <c r="K7" s="1103"/>
      <c r="L7" s="1103"/>
      <c r="M7" s="1103"/>
    </row>
    <row r="8" spans="1:13" ht="25.5">
      <c r="A8" s="1731"/>
      <c r="B8" s="1731"/>
      <c r="C8" s="1731"/>
      <c r="D8" s="1731"/>
      <c r="E8" s="1222" t="s">
        <v>354</v>
      </c>
      <c r="F8" s="1222" t="s">
        <v>355</v>
      </c>
      <c r="G8" s="1222" t="s">
        <v>356</v>
      </c>
      <c r="H8" s="1731"/>
      <c r="I8" s="1731"/>
      <c r="J8" s="154"/>
      <c r="K8" s="1103"/>
      <c r="L8" s="1103"/>
      <c r="M8" s="1103"/>
    </row>
    <row r="9" spans="1:13">
      <c r="A9" s="1223" t="s">
        <v>430</v>
      </c>
      <c r="B9" s="1224" t="s">
        <v>431</v>
      </c>
      <c r="C9" s="1225">
        <v>2.42</v>
      </c>
      <c r="D9" s="1226">
        <v>1</v>
      </c>
      <c r="E9" s="1227">
        <v>22408</v>
      </c>
      <c r="F9" s="1226" t="s">
        <v>472</v>
      </c>
      <c r="G9" s="1226" t="s">
        <v>472</v>
      </c>
      <c r="H9" s="1227">
        <f>C9*E9</f>
        <v>54227.360000000001</v>
      </c>
      <c r="I9" s="1227"/>
      <c r="J9" s="154"/>
      <c r="K9" s="1103"/>
      <c r="L9" s="1103"/>
      <c r="M9" s="1103"/>
    </row>
    <row r="10" spans="1:13">
      <c r="A10" s="1223" t="s">
        <v>432</v>
      </c>
      <c r="B10" s="1224" t="s">
        <v>433</v>
      </c>
      <c r="C10" s="1225">
        <v>1.38</v>
      </c>
      <c r="D10" s="1226">
        <v>1</v>
      </c>
      <c r="E10" s="1227">
        <v>22408</v>
      </c>
      <c r="F10" s="1226" t="s">
        <v>472</v>
      </c>
      <c r="G10" s="1226" t="s">
        <v>472</v>
      </c>
      <c r="H10" s="1227">
        <f>C10*E10</f>
        <v>30923.039999999997</v>
      </c>
      <c r="I10" s="1227"/>
      <c r="J10" s="154"/>
      <c r="K10" s="1103"/>
      <c r="L10" s="1103"/>
      <c r="M10" s="1103"/>
    </row>
    <row r="11" spans="1:13">
      <c r="A11" s="1228">
        <v>41095</v>
      </c>
      <c r="B11" s="1224" t="s">
        <v>434</v>
      </c>
      <c r="C11" s="1225">
        <v>1.1499999999999999</v>
      </c>
      <c r="D11" s="1226">
        <v>1</v>
      </c>
      <c r="E11" s="1227">
        <v>22408</v>
      </c>
      <c r="F11" s="1226" t="s">
        <v>472</v>
      </c>
      <c r="G11" s="1226" t="s">
        <v>472</v>
      </c>
      <c r="H11" s="1227">
        <f>C11*E11</f>
        <v>25769.199999999997</v>
      </c>
      <c r="I11" s="1227"/>
      <c r="J11" s="154"/>
      <c r="K11" s="1103"/>
      <c r="L11" s="1103"/>
      <c r="M11" s="1103"/>
    </row>
    <row r="12" spans="1:13">
      <c r="A12" s="154"/>
      <c r="B12" s="154"/>
      <c r="C12" s="154"/>
      <c r="D12" s="154"/>
      <c r="E12" s="154"/>
      <c r="F12" s="154"/>
      <c r="G12" s="154"/>
      <c r="H12" s="1229">
        <f>SUM(H9:H11)</f>
        <v>110919.59999999999</v>
      </c>
      <c r="I12" s="1229">
        <f>H12/2</f>
        <v>55459.799999999996</v>
      </c>
      <c r="J12" s="154"/>
      <c r="K12" s="1103"/>
      <c r="L12" s="1103"/>
      <c r="M12" s="1103"/>
    </row>
    <row r="13" spans="1:13">
      <c r="A13" s="154"/>
      <c r="B13" s="154"/>
      <c r="C13" s="154"/>
      <c r="D13" s="154"/>
      <c r="E13" s="154"/>
      <c r="F13" s="154"/>
      <c r="G13" s="154"/>
      <c r="H13" s="1230"/>
      <c r="I13" s="1230"/>
      <c r="J13" s="154"/>
      <c r="K13" s="1103"/>
      <c r="L13" s="1103"/>
      <c r="M13" s="1103"/>
    </row>
    <row r="14" spans="1:13">
      <c r="A14" s="1204" t="s">
        <v>435</v>
      </c>
      <c r="B14" s="154"/>
      <c r="C14" s="154"/>
      <c r="D14" s="154"/>
      <c r="F14" s="154"/>
      <c r="G14" s="154"/>
      <c r="H14" s="154"/>
      <c r="I14" s="154"/>
      <c r="J14" s="154"/>
      <c r="K14" s="1103"/>
      <c r="L14" s="1103"/>
      <c r="M14" s="1103"/>
    </row>
    <row r="15" spans="1:13">
      <c r="A15" s="1204" t="s">
        <v>1159</v>
      </c>
      <c r="B15" s="1204"/>
      <c r="C15" s="1204"/>
      <c r="D15" s="1204"/>
      <c r="E15" s="1204"/>
      <c r="F15" s="1204"/>
      <c r="G15" s="1204"/>
      <c r="H15" s="1204"/>
      <c r="I15" s="1204"/>
      <c r="J15" s="154"/>
      <c r="K15" s="1103"/>
      <c r="L15" s="1103"/>
      <c r="M15" s="1103"/>
    </row>
    <row r="16" spans="1:13">
      <c r="A16" s="1204" t="s">
        <v>436</v>
      </c>
      <c r="B16" s="1204"/>
      <c r="C16" s="1204"/>
      <c r="D16" s="1204"/>
      <c r="E16" s="1204"/>
      <c r="F16" s="1204"/>
      <c r="G16" s="154"/>
      <c r="H16" s="154"/>
      <c r="I16" s="154"/>
      <c r="J16" s="154"/>
      <c r="K16" s="1103"/>
      <c r="L16" s="1103"/>
      <c r="M16" s="1103"/>
    </row>
    <row r="17" spans="1:13">
      <c r="A17" s="1204" t="s">
        <v>1160</v>
      </c>
      <c r="B17" s="1204"/>
      <c r="C17" s="1204"/>
      <c r="D17" s="154"/>
      <c r="E17" s="154"/>
      <c r="F17" s="154"/>
      <c r="G17" s="154"/>
      <c r="H17" s="154"/>
      <c r="I17" s="154"/>
      <c r="J17" s="154"/>
      <c r="K17" s="1103"/>
      <c r="L17" s="1103"/>
      <c r="M17" s="1103"/>
    </row>
    <row r="18" spans="1:13">
      <c r="A18" s="154"/>
      <c r="B18" s="1204"/>
      <c r="C18" s="154"/>
      <c r="D18" s="154"/>
      <c r="E18" s="154"/>
      <c r="F18" s="154"/>
      <c r="G18" s="154"/>
      <c r="H18" s="154"/>
      <c r="I18" s="154"/>
      <c r="J18" s="154"/>
      <c r="K18" s="1103"/>
      <c r="L18" s="1103"/>
      <c r="M18" s="1103"/>
    </row>
    <row r="19" spans="1:13">
      <c r="A19" s="154"/>
      <c r="B19" s="154"/>
      <c r="C19" s="154"/>
      <c r="D19" s="154"/>
      <c r="E19" s="154"/>
      <c r="F19" s="154"/>
      <c r="G19" s="154"/>
      <c r="H19" s="154"/>
      <c r="I19" s="154"/>
      <c r="J19" s="154"/>
      <c r="K19" s="1103"/>
      <c r="L19" s="1103"/>
      <c r="M19" s="1103"/>
    </row>
    <row r="20" spans="1:13">
      <c r="A20" s="154"/>
      <c r="B20" s="154"/>
      <c r="C20" s="154"/>
      <c r="D20" s="154"/>
      <c r="E20" s="154"/>
      <c r="F20" s="154"/>
      <c r="G20" s="154"/>
      <c r="H20" s="154"/>
      <c r="I20" s="154"/>
      <c r="J20" s="154"/>
      <c r="K20" s="1103"/>
      <c r="L20" s="1103"/>
      <c r="M20" s="1103"/>
    </row>
    <row r="21" spans="1:13">
      <c r="B21" s="154"/>
      <c r="C21" s="154"/>
      <c r="D21" s="154"/>
      <c r="E21" s="154"/>
      <c r="F21" s="154"/>
      <c r="G21" s="154"/>
      <c r="H21" s="154"/>
      <c r="I21" s="154"/>
      <c r="J21" s="154"/>
      <c r="K21" s="1103"/>
      <c r="L21" s="1103"/>
      <c r="M21" s="1103"/>
    </row>
  </sheetData>
  <mergeCells count="7">
    <mergeCell ref="I7:I8"/>
    <mergeCell ref="A7:A8"/>
    <mergeCell ref="B7:B8"/>
    <mergeCell ref="C7:C8"/>
    <mergeCell ref="D7:D8"/>
    <mergeCell ref="E7:G7"/>
    <mergeCell ref="H7:H8"/>
  </mergeCells>
  <pageMargins left="0.23622047244094491" right="0.23622047244094491" top="0.74803149606299213" bottom="0.74803149606299213" header="0.31496062992125984" footer="0.31496062992125984"/>
  <pageSetup scale="6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sheetPr>
  <dimension ref="A1:AD45"/>
  <sheetViews>
    <sheetView zoomScale="70" zoomScaleNormal="70" workbookViewId="0">
      <selection activeCell="J5" sqref="J5"/>
    </sheetView>
  </sheetViews>
  <sheetFormatPr defaultColWidth="9.5" defaultRowHeight="15" customHeight="1"/>
  <cols>
    <col min="1" max="1" width="31" style="1231" customWidth="1"/>
    <col min="2" max="2" width="32.75" style="1231" customWidth="1"/>
    <col min="3" max="3" width="24.125" style="1231" customWidth="1"/>
    <col min="4" max="4" width="15.25" style="1231" customWidth="1"/>
    <col min="5" max="5" width="21.5" style="1231" customWidth="1"/>
    <col min="6" max="6" width="14.875" style="1231" customWidth="1"/>
    <col min="7" max="7" width="11.5" style="1231" customWidth="1"/>
    <col min="8" max="8" width="13.25" style="1231" customWidth="1"/>
    <col min="9" max="9" width="13.75" style="1231" customWidth="1"/>
    <col min="10" max="10" width="14" style="1231" customWidth="1"/>
    <col min="11" max="11" width="11.75" style="1231" customWidth="1"/>
    <col min="12" max="12" width="9.5" style="1231"/>
    <col min="13" max="13" width="11.125" style="1231" customWidth="1"/>
    <col min="14" max="14" width="13.5" style="1231" customWidth="1"/>
    <col min="15" max="15" width="14.125" style="1231" customWidth="1"/>
    <col min="16" max="16" width="13.5" style="1231" customWidth="1"/>
    <col min="17" max="19" width="9.5" style="1231"/>
    <col min="20" max="20" width="9.5" style="1231" bestFit="1" customWidth="1"/>
    <col min="21" max="24" width="9.5" style="1231"/>
    <col min="25" max="25" width="9.5" style="1231" bestFit="1" customWidth="1"/>
    <col min="26" max="16384" width="9.5" style="1231"/>
  </cols>
  <sheetData>
    <row r="1" spans="1:30" ht="15" customHeight="1">
      <c r="G1" s="1737" t="s">
        <v>437</v>
      </c>
      <c r="H1" s="1737"/>
    </row>
    <row r="2" spans="1:30" ht="15" customHeight="1">
      <c r="A2" s="1738" t="s">
        <v>1166</v>
      </c>
      <c r="B2" s="1738"/>
      <c r="C2" s="1738"/>
      <c r="D2" s="1738"/>
      <c r="E2" s="1738"/>
      <c r="F2" s="1738"/>
      <c r="G2" s="1738"/>
      <c r="H2" s="1738"/>
    </row>
    <row r="3" spans="1:30" ht="33.75" customHeight="1">
      <c r="A3" s="1739" t="s">
        <v>1167</v>
      </c>
      <c r="B3" s="1739"/>
      <c r="C3" s="1739"/>
      <c r="D3" s="1739"/>
      <c r="E3" s="1739"/>
      <c r="F3" s="1739"/>
      <c r="G3" s="1739"/>
      <c r="H3" s="1739"/>
      <c r="I3" s="1232"/>
      <c r="J3" s="1232"/>
      <c r="K3" s="1232"/>
      <c r="L3" s="1232"/>
      <c r="M3" s="1232"/>
      <c r="N3" s="1232"/>
      <c r="O3" s="1232"/>
      <c r="P3" s="1232"/>
      <c r="Q3" s="1232"/>
      <c r="R3" s="1232"/>
      <c r="S3" s="1232"/>
      <c r="T3" s="1232"/>
      <c r="U3" s="1232"/>
      <c r="V3" s="1232"/>
      <c r="W3" s="1232"/>
      <c r="X3" s="1232"/>
      <c r="Y3" s="1232"/>
      <c r="Z3" s="1232"/>
      <c r="AA3" s="1232"/>
      <c r="AB3" s="1232"/>
    </row>
    <row r="4" spans="1:30" s="1235" customFormat="1" ht="51">
      <c r="A4" s="1233" t="s">
        <v>265</v>
      </c>
      <c r="B4" s="1233" t="s">
        <v>1019</v>
      </c>
      <c r="C4" s="1233" t="s">
        <v>1020</v>
      </c>
      <c r="D4" s="1233" t="s">
        <v>1021</v>
      </c>
      <c r="E4" s="1233" t="s">
        <v>1022</v>
      </c>
      <c r="F4" s="1234"/>
      <c r="G4" s="1234"/>
      <c r="H4" s="1234"/>
      <c r="I4" s="1234"/>
      <c r="J4" s="1234"/>
      <c r="K4" s="1234"/>
      <c r="L4" s="1234"/>
      <c r="M4" s="1234"/>
      <c r="N4" s="1234"/>
      <c r="O4" s="1234"/>
      <c r="P4" s="1234"/>
      <c r="Q4" s="1234"/>
      <c r="R4" s="1234"/>
      <c r="S4" s="1234"/>
      <c r="T4" s="1234"/>
      <c r="U4" s="1234"/>
      <c r="V4" s="1234"/>
      <c r="W4" s="1234"/>
      <c r="X4" s="1234"/>
      <c r="Y4" s="1234"/>
      <c r="Z4" s="1234"/>
      <c r="AA4" s="1234"/>
      <c r="AB4" s="1234"/>
    </row>
    <row r="5" spans="1:30" ht="25.5">
      <c r="A5" s="1073" t="s">
        <v>1035</v>
      </c>
      <c r="B5" s="1007">
        <v>0</v>
      </c>
      <c r="C5" s="1007">
        <f>C11*D11*G11</f>
        <v>28832</v>
      </c>
      <c r="D5" s="1007">
        <f>C5</f>
        <v>28832</v>
      </c>
      <c r="E5" s="1236">
        <f>D5</f>
        <v>28832</v>
      </c>
      <c r="F5" s="1232"/>
      <c r="G5" s="1232"/>
      <c r="H5" s="1232"/>
      <c r="I5" s="1232"/>
      <c r="J5" s="1232"/>
      <c r="K5" s="1232"/>
      <c r="L5" s="1232"/>
      <c r="M5" s="1232"/>
      <c r="N5" s="1232"/>
      <c r="O5" s="1232"/>
      <c r="P5" s="1232"/>
      <c r="Q5" s="1232"/>
      <c r="R5" s="1232"/>
      <c r="S5" s="1232"/>
      <c r="T5" s="1232"/>
      <c r="U5" s="1232"/>
      <c r="V5" s="1232"/>
      <c r="W5" s="1232"/>
      <c r="X5" s="1232"/>
      <c r="Y5" s="1232"/>
      <c r="Z5" s="1232"/>
      <c r="AA5" s="1232"/>
      <c r="AB5" s="1232"/>
    </row>
    <row r="6" spans="1:30" ht="25.5">
      <c r="A6" s="1010" t="s">
        <v>1034</v>
      </c>
      <c r="B6" s="1012">
        <v>0</v>
      </c>
      <c r="C6" s="1012">
        <f>C11*D11*E11</f>
        <v>7208</v>
      </c>
      <c r="D6" s="1012">
        <f>C6</f>
        <v>7208</v>
      </c>
      <c r="E6" s="1237">
        <f>D6</f>
        <v>7208</v>
      </c>
      <c r="F6" s="1232"/>
      <c r="G6" s="1232"/>
      <c r="H6" s="1232"/>
      <c r="I6" s="1232"/>
      <c r="J6" s="1232"/>
      <c r="K6" s="1232"/>
      <c r="L6" s="1232"/>
      <c r="M6" s="1232"/>
      <c r="N6" s="1232"/>
      <c r="O6" s="1232"/>
      <c r="P6" s="1232"/>
      <c r="Q6" s="1232"/>
      <c r="R6" s="1232"/>
      <c r="S6" s="1232"/>
      <c r="T6" s="1232"/>
      <c r="U6" s="1232"/>
      <c r="V6" s="1232"/>
      <c r="W6" s="1232"/>
      <c r="X6" s="1232"/>
      <c r="Y6" s="1232"/>
      <c r="Z6" s="1232"/>
      <c r="AA6" s="1232"/>
      <c r="AB6" s="1232"/>
    </row>
    <row r="7" spans="1:30" ht="15" customHeight="1">
      <c r="A7" s="1238" t="s">
        <v>912</v>
      </c>
      <c r="B7" s="1239">
        <f>SUM(B5:B6)</f>
        <v>0</v>
      </c>
      <c r="C7" s="1240">
        <f t="shared" ref="C7:E7" si="0">SUM(C5:C6)</f>
        <v>36040</v>
      </c>
      <c r="D7" s="1240">
        <f t="shared" si="0"/>
        <v>36040</v>
      </c>
      <c r="E7" s="1240">
        <f t="shared" si="0"/>
        <v>36040</v>
      </c>
      <c r="F7" s="1232"/>
      <c r="G7" s="1232"/>
      <c r="H7" s="1232"/>
      <c r="I7" s="1232"/>
      <c r="J7" s="1232"/>
      <c r="K7" s="1232"/>
      <c r="L7" s="1232"/>
      <c r="M7" s="1232"/>
      <c r="N7" s="1232"/>
      <c r="O7" s="1232"/>
      <c r="P7" s="1232"/>
      <c r="Q7" s="1232"/>
      <c r="R7" s="1232"/>
      <c r="S7" s="1232"/>
      <c r="T7" s="1232"/>
      <c r="U7" s="1232"/>
      <c r="V7" s="1232"/>
      <c r="W7" s="1232"/>
      <c r="X7" s="1232"/>
      <c r="Y7" s="1232"/>
      <c r="Z7" s="1232"/>
      <c r="AA7" s="1232"/>
      <c r="AB7" s="1232"/>
    </row>
    <row r="8" spans="1:30" ht="15" customHeight="1">
      <c r="A8" s="1232"/>
      <c r="B8" s="1241"/>
      <c r="C8" s="1241"/>
      <c r="D8" s="1241"/>
      <c r="E8" s="1241"/>
      <c r="F8" s="1232"/>
      <c r="G8" s="1232"/>
      <c r="H8" s="1232"/>
      <c r="I8" s="1232"/>
      <c r="J8" s="1232"/>
      <c r="K8" s="1232"/>
      <c r="L8" s="1232"/>
      <c r="M8" s="1232"/>
      <c r="N8" s="1232"/>
      <c r="O8" s="1232"/>
      <c r="P8" s="1232"/>
      <c r="Q8" s="1232"/>
      <c r="R8" s="1232"/>
      <c r="S8" s="1232"/>
      <c r="T8" s="1232"/>
      <c r="U8" s="1232"/>
      <c r="V8" s="1232"/>
      <c r="W8" s="1232"/>
      <c r="X8" s="1232"/>
      <c r="Y8" s="1232"/>
      <c r="Z8" s="1232"/>
      <c r="AA8" s="1232"/>
      <c r="AB8" s="1232"/>
    </row>
    <row r="9" spans="1:30" s="1235" customFormat="1" ht="14.25">
      <c r="A9" s="1740" t="s">
        <v>274</v>
      </c>
      <c r="B9" s="1740" t="s">
        <v>275</v>
      </c>
      <c r="C9" s="1741" t="s">
        <v>1156</v>
      </c>
      <c r="D9" s="1741" t="s">
        <v>279</v>
      </c>
      <c r="E9" s="1743" t="s">
        <v>428</v>
      </c>
      <c r="F9" s="1744"/>
      <c r="G9" s="1745"/>
      <c r="H9" s="1746" t="s">
        <v>1051</v>
      </c>
      <c r="I9" s="1234"/>
      <c r="J9" s="1234"/>
      <c r="K9" s="1234"/>
      <c r="L9" s="1234"/>
      <c r="M9" s="1234"/>
      <c r="N9" s="1234"/>
      <c r="O9" s="1234"/>
      <c r="P9" s="1234"/>
      <c r="Q9" s="1234"/>
      <c r="R9" s="1234"/>
      <c r="S9" s="1234"/>
      <c r="T9" s="1234"/>
      <c r="U9" s="1234"/>
      <c r="V9" s="1234"/>
      <c r="W9" s="1234"/>
      <c r="X9" s="1234"/>
      <c r="Y9" s="1234"/>
      <c r="Z9" s="1234"/>
      <c r="AA9" s="1234"/>
      <c r="AB9" s="1234"/>
    </row>
    <row r="10" spans="1:30" s="1235" customFormat="1" ht="36.75" customHeight="1">
      <c r="A10" s="1740"/>
      <c r="B10" s="1740"/>
      <c r="C10" s="1742"/>
      <c r="D10" s="1742"/>
      <c r="E10" s="1242" t="s">
        <v>354</v>
      </c>
      <c r="F10" s="1242" t="s">
        <v>355</v>
      </c>
      <c r="G10" s="1242" t="s">
        <v>356</v>
      </c>
      <c r="H10" s="1747"/>
      <c r="I10" s="1234"/>
      <c r="J10" s="1234"/>
      <c r="K10" s="1234"/>
      <c r="L10" s="1234"/>
      <c r="M10" s="1234"/>
      <c r="N10" s="1234"/>
      <c r="O10" s="1234"/>
      <c r="P10" s="1234"/>
      <c r="Q10" s="1234"/>
      <c r="R10" s="1234"/>
      <c r="S10" s="1234"/>
      <c r="T10" s="1234"/>
      <c r="U10" s="1234"/>
      <c r="V10" s="1234"/>
      <c r="W10" s="1234"/>
      <c r="X10" s="1234"/>
      <c r="Y10" s="1234"/>
      <c r="Z10" s="1234"/>
      <c r="AA10" s="1234"/>
      <c r="AB10" s="1234"/>
    </row>
    <row r="11" spans="1:30" ht="38.25">
      <c r="A11" s="1029" t="s">
        <v>345</v>
      </c>
      <c r="B11" s="1030" t="s">
        <v>438</v>
      </c>
      <c r="C11" s="1243">
        <f>S21</f>
        <v>36.04</v>
      </c>
      <c r="D11" s="1244">
        <v>1</v>
      </c>
      <c r="E11" s="1244">
        <v>200</v>
      </c>
      <c r="F11" s="1244">
        <v>0</v>
      </c>
      <c r="G11" s="1244">
        <v>800</v>
      </c>
      <c r="H11" s="359">
        <f>C11*D11*(E11+G11)</f>
        <v>36040</v>
      </c>
      <c r="I11" s="1232"/>
      <c r="J11" s="1232"/>
      <c r="K11" s="1232"/>
      <c r="L11" s="1232"/>
      <c r="M11" s="1232"/>
      <c r="N11" s="1232"/>
      <c r="O11" s="1232"/>
      <c r="P11" s="1232"/>
      <c r="Q11" s="1232"/>
      <c r="R11" s="1232"/>
      <c r="S11" s="1232"/>
      <c r="T11" s="1232"/>
      <c r="U11" s="1232"/>
      <c r="V11" s="1232"/>
      <c r="W11" s="1232"/>
      <c r="X11" s="1232"/>
      <c r="Y11" s="1232"/>
      <c r="Z11" s="1232"/>
      <c r="AA11" s="1232"/>
      <c r="AB11" s="1232"/>
    </row>
    <row r="12" spans="1:30" ht="15" customHeight="1">
      <c r="A12" s="1232"/>
      <c r="B12" s="1232"/>
      <c r="C12" s="1232"/>
      <c r="D12" s="1232"/>
      <c r="E12" s="1232"/>
      <c r="F12" s="1232"/>
      <c r="G12" s="1232"/>
      <c r="H12" s="1232"/>
      <c r="I12" s="1232"/>
      <c r="J12" s="1232"/>
      <c r="K12" s="1232"/>
      <c r="L12" s="1232"/>
      <c r="M12" s="1232"/>
      <c r="N12" s="1232"/>
      <c r="O12" s="1232"/>
      <c r="P12" s="1232"/>
      <c r="Q12" s="1232"/>
      <c r="R12" s="1232"/>
      <c r="S12" s="1232"/>
      <c r="T12" s="1232"/>
      <c r="U12" s="1232"/>
      <c r="V12" s="1232"/>
      <c r="W12" s="1232"/>
      <c r="X12" s="1232"/>
      <c r="Y12" s="1232"/>
      <c r="Z12" s="1232"/>
      <c r="AA12" s="1232"/>
      <c r="AB12" s="1232"/>
    </row>
    <row r="13" spans="1:30" ht="15" customHeight="1">
      <c r="A13" s="1232"/>
      <c r="B13" s="1232"/>
      <c r="C13" s="1232"/>
      <c r="D13" s="1232"/>
      <c r="E13" s="1232"/>
      <c r="F13" s="1232"/>
      <c r="G13" s="1232"/>
      <c r="H13" s="1232"/>
      <c r="I13" s="1232"/>
      <c r="J13" s="1232"/>
      <c r="K13" s="1232"/>
      <c r="L13" s="1232"/>
      <c r="M13" s="1232"/>
      <c r="N13" s="1232"/>
      <c r="O13" s="1232"/>
      <c r="P13" s="1232"/>
      <c r="Q13" s="1232"/>
      <c r="R13" s="1232"/>
      <c r="S13" s="1232"/>
      <c r="T13" s="1232"/>
      <c r="U13" s="1232"/>
      <c r="V13" s="1232"/>
      <c r="W13" s="1232"/>
      <c r="X13" s="1232"/>
      <c r="Y13" s="1232"/>
      <c r="Z13" s="1232"/>
      <c r="AA13" s="1232"/>
      <c r="AB13" s="1232"/>
    </row>
    <row r="14" spans="1:30" ht="38.25">
      <c r="A14" s="1017"/>
      <c r="B14" s="1017"/>
      <c r="C14" s="1017"/>
      <c r="D14" s="1017"/>
      <c r="E14" s="1017"/>
      <c r="F14" s="1018" t="s">
        <v>1046</v>
      </c>
      <c r="G14" s="1018" t="s">
        <v>1047</v>
      </c>
      <c r="H14" s="1018" t="s">
        <v>1048</v>
      </c>
      <c r="I14" s="1018" t="s">
        <v>1049</v>
      </c>
      <c r="J14" s="1245"/>
      <c r="K14" s="1017"/>
      <c r="L14" s="1017"/>
      <c r="M14" s="1017"/>
      <c r="N14" s="1734" t="s">
        <v>1168</v>
      </c>
      <c r="O14" s="1734" t="s">
        <v>1169</v>
      </c>
      <c r="P14" s="1734" t="s">
        <v>1170</v>
      </c>
      <c r="Q14" s="1017"/>
      <c r="R14" s="1017"/>
      <c r="S14" s="1017"/>
      <c r="T14" s="1017"/>
      <c r="U14" s="1017"/>
      <c r="V14" s="1017"/>
      <c r="W14" s="1017"/>
      <c r="X14" s="1017"/>
      <c r="Y14" s="1017"/>
      <c r="Z14" s="1017"/>
      <c r="AA14" s="1017"/>
      <c r="AB14" s="1017"/>
      <c r="AC14" s="1101"/>
      <c r="AD14" s="1101"/>
    </row>
    <row r="15" spans="1:30">
      <c r="A15" s="1017"/>
      <c r="B15" s="1017"/>
      <c r="C15" s="1017"/>
      <c r="D15" s="1017"/>
      <c r="E15" s="1016" t="s">
        <v>441</v>
      </c>
      <c r="F15" s="1246">
        <v>2304</v>
      </c>
      <c r="G15" s="1246">
        <v>1388</v>
      </c>
      <c r="H15" s="1246">
        <v>925</v>
      </c>
      <c r="I15" s="1247"/>
      <c r="J15" s="1017"/>
      <c r="K15" s="1017"/>
      <c r="L15" s="1017"/>
      <c r="M15" s="1017"/>
      <c r="N15" s="1735"/>
      <c r="O15" s="1735"/>
      <c r="P15" s="1735"/>
      <c r="Q15" s="1017"/>
      <c r="R15" s="1017"/>
      <c r="S15" s="1017"/>
      <c r="T15" s="1017"/>
      <c r="U15" s="1017"/>
      <c r="V15" s="1017"/>
      <c r="W15" s="1017"/>
      <c r="X15" s="1017"/>
      <c r="Y15" s="1017"/>
      <c r="Z15" s="1017"/>
      <c r="AA15" s="1017"/>
      <c r="AB15" s="1017"/>
      <c r="AC15" s="1101"/>
      <c r="AD15" s="1101"/>
    </row>
    <row r="16" spans="1:30">
      <c r="A16" s="1017"/>
      <c r="B16" s="1017"/>
      <c r="C16" s="1017"/>
      <c r="D16" s="1017"/>
      <c r="E16" s="1016" t="s">
        <v>442</v>
      </c>
      <c r="F16" s="1248">
        <f>ROUND(F15/9600,4)</f>
        <v>0.24</v>
      </c>
      <c r="G16" s="1248">
        <f t="shared" ref="G16:H16" si="1">ROUND(G15/9600,4)</f>
        <v>0.14460000000000001</v>
      </c>
      <c r="H16" s="1248">
        <f t="shared" si="1"/>
        <v>9.64E-2</v>
      </c>
      <c r="I16" s="1248">
        <v>0.2359</v>
      </c>
      <c r="J16" s="1017"/>
      <c r="K16" s="1017"/>
      <c r="L16" s="1017"/>
      <c r="M16" s="1016" t="s">
        <v>312</v>
      </c>
      <c r="N16" s="1019">
        <v>0.28570000000000001</v>
      </c>
      <c r="O16" s="1019">
        <v>2.0199999999999999E-2</v>
      </c>
      <c r="P16" s="1019">
        <v>3.2199999999999999E-2</v>
      </c>
      <c r="Q16" s="1017"/>
      <c r="R16" s="1017"/>
      <c r="S16" s="1017"/>
      <c r="T16" s="1232"/>
      <c r="U16" s="1232"/>
      <c r="V16" s="1232"/>
      <c r="W16" s="1232"/>
      <c r="X16" s="1232"/>
      <c r="Y16" s="1232"/>
      <c r="Z16" s="1232"/>
      <c r="AA16" s="1232"/>
      <c r="AB16" s="1232"/>
    </row>
    <row r="17" spans="1:28">
      <c r="A17" s="1017"/>
      <c r="B17" s="1017"/>
      <c r="C17" s="1017"/>
      <c r="D17" s="1017"/>
      <c r="E17" s="1017"/>
      <c r="F17" s="1017"/>
      <c r="G17" s="1017"/>
      <c r="H17" s="1017"/>
      <c r="I17" s="1017"/>
      <c r="J17" s="1017"/>
      <c r="K17" s="1017"/>
      <c r="L17" s="1017"/>
      <c r="M17" s="1017"/>
      <c r="N17" s="1017"/>
      <c r="O17" s="1017"/>
      <c r="P17" s="1017"/>
      <c r="Q17" s="1017"/>
      <c r="R17" s="1017"/>
      <c r="S17" s="1017"/>
      <c r="T17" s="1232"/>
      <c r="U17" s="1232"/>
      <c r="V17" s="1232"/>
      <c r="W17" s="1232"/>
      <c r="X17" s="1232"/>
      <c r="Y17" s="1232"/>
      <c r="Z17" s="1232"/>
      <c r="AA17" s="1232"/>
      <c r="AB17" s="1232"/>
    </row>
    <row r="18" spans="1:28">
      <c r="A18" s="1029"/>
      <c r="B18" s="1029"/>
      <c r="C18" s="1736" t="s">
        <v>313</v>
      </c>
      <c r="D18" s="1736"/>
      <c r="E18" s="1736"/>
      <c r="F18" s="1736"/>
      <c r="G18" s="1736"/>
      <c r="H18" s="1736"/>
      <c r="I18" s="1736"/>
      <c r="J18" s="1736"/>
      <c r="K18" s="1736"/>
      <c r="L18" s="1736"/>
      <c r="M18" s="1736" t="s">
        <v>443</v>
      </c>
      <c r="N18" s="1736"/>
      <c r="O18" s="1736"/>
      <c r="P18" s="1736"/>
      <c r="Q18" s="1029"/>
      <c r="R18" s="1029"/>
      <c r="S18" s="1029"/>
      <c r="T18" s="1232"/>
      <c r="U18" s="1232"/>
      <c r="V18" s="1232"/>
      <c r="W18" s="1232"/>
      <c r="X18" s="1232"/>
      <c r="Y18" s="1232"/>
      <c r="Z18" s="1232"/>
      <c r="AA18" s="1232"/>
      <c r="AB18" s="1232"/>
    </row>
    <row r="19" spans="1:28" ht="51">
      <c r="A19" s="1026" t="s">
        <v>274</v>
      </c>
      <c r="B19" s="1026" t="s">
        <v>275</v>
      </c>
      <c r="C19" s="1026" t="s">
        <v>444</v>
      </c>
      <c r="D19" s="1026" t="s">
        <v>445</v>
      </c>
      <c r="E19" s="1026" t="s">
        <v>446</v>
      </c>
      <c r="F19" s="1026" t="s">
        <v>447</v>
      </c>
      <c r="G19" s="1026" t="s">
        <v>448</v>
      </c>
      <c r="H19" s="1026" t="s">
        <v>449</v>
      </c>
      <c r="I19" s="1026" t="s">
        <v>450</v>
      </c>
      <c r="J19" s="1026" t="s">
        <v>451</v>
      </c>
      <c r="K19" s="1027" t="s">
        <v>452</v>
      </c>
      <c r="L19" s="1026" t="s">
        <v>453</v>
      </c>
      <c r="M19" s="1026" t="s">
        <v>454</v>
      </c>
      <c r="N19" s="1026" t="s">
        <v>455</v>
      </c>
      <c r="O19" s="1026" t="s">
        <v>456</v>
      </c>
      <c r="P19" s="1026" t="s">
        <v>457</v>
      </c>
      <c r="Q19" s="1026" t="s">
        <v>458</v>
      </c>
      <c r="R19" s="1026" t="s">
        <v>459</v>
      </c>
      <c r="S19" s="1026" t="s">
        <v>460</v>
      </c>
      <c r="T19" s="1232"/>
      <c r="U19" s="1232"/>
      <c r="V19" s="1232"/>
      <c r="W19" s="1232"/>
      <c r="X19" s="1232"/>
      <c r="Y19" s="1232"/>
      <c r="Z19" s="1232"/>
      <c r="AA19" s="1232"/>
      <c r="AB19" s="1232"/>
    </row>
    <row r="20" spans="1:28">
      <c r="A20" s="1021">
        <v>1</v>
      </c>
      <c r="B20" s="1021">
        <v>2</v>
      </c>
      <c r="C20" s="1021">
        <v>3</v>
      </c>
      <c r="D20" s="1021">
        <v>4</v>
      </c>
      <c r="E20" s="1021">
        <v>5</v>
      </c>
      <c r="F20" s="1021">
        <v>6</v>
      </c>
      <c r="G20" s="1021">
        <v>7</v>
      </c>
      <c r="H20" s="1021">
        <v>8</v>
      </c>
      <c r="I20" s="1021">
        <v>9</v>
      </c>
      <c r="J20" s="1021" t="s">
        <v>344</v>
      </c>
      <c r="K20" s="1021">
        <v>11</v>
      </c>
      <c r="L20" s="1021">
        <v>12</v>
      </c>
      <c r="M20" s="1021">
        <v>13</v>
      </c>
      <c r="N20" s="1021">
        <v>14</v>
      </c>
      <c r="O20" s="1021">
        <v>15</v>
      </c>
      <c r="P20" s="1021">
        <v>16</v>
      </c>
      <c r="Q20" s="1021">
        <v>17</v>
      </c>
      <c r="R20" s="1021">
        <v>18</v>
      </c>
      <c r="S20" s="1021">
        <v>19</v>
      </c>
      <c r="T20" s="1232"/>
      <c r="U20" s="1232"/>
      <c r="V20" s="1232"/>
      <c r="W20" s="1232"/>
      <c r="X20" s="1232"/>
      <c r="Y20" s="1232"/>
      <c r="Z20" s="1232"/>
      <c r="AA20" s="1232"/>
      <c r="AB20" s="1232"/>
    </row>
    <row r="21" spans="1:28" ht="38.25">
      <c r="A21" s="1029" t="s">
        <v>345</v>
      </c>
      <c r="B21" s="1030" t="s">
        <v>438</v>
      </c>
      <c r="C21" s="1249">
        <v>35</v>
      </c>
      <c r="D21" s="1249">
        <v>25</v>
      </c>
      <c r="E21" s="1249">
        <v>0</v>
      </c>
      <c r="F21" s="1250">
        <f>ROUND((C21*F16),2)</f>
        <v>8.4</v>
      </c>
      <c r="G21" s="1250">
        <f>ROUND((D21*G16),2)</f>
        <v>3.62</v>
      </c>
      <c r="H21" s="1250">
        <f>ROUND((E21*H16),2)</f>
        <v>0</v>
      </c>
      <c r="I21" s="1250">
        <f>ROUND(((F21+G21+H21)*I16),2)</f>
        <v>2.84</v>
      </c>
      <c r="J21" s="1251">
        <f>K21+L21</f>
        <v>16.37</v>
      </c>
      <c r="K21" s="1251">
        <f>[19]Ārstn.līdz.!$G$19</f>
        <v>1.1100000000000001</v>
      </c>
      <c r="L21" s="1251">
        <f>[19]Ārstn.līdz.!$G$14</f>
        <v>15.26</v>
      </c>
      <c r="M21" s="1252">
        <v>0.75</v>
      </c>
      <c r="N21" s="1250">
        <f>ROUND((F21+G21+H21)*N16,2)</f>
        <v>3.43</v>
      </c>
      <c r="O21" s="1250">
        <f>ROUND((F21+G21+H21)*O16,2)</f>
        <v>0.24</v>
      </c>
      <c r="P21" s="1250">
        <f>ROUND((F21+G21+H21)*P16,2)</f>
        <v>0.39</v>
      </c>
      <c r="Q21" s="1253">
        <f>ROUND((F21+G21+H21+I21+J21+M21+N21+O21+P21),2)</f>
        <v>36.04</v>
      </c>
      <c r="R21" s="1253">
        <v>0</v>
      </c>
      <c r="S21" s="1253">
        <f>Q21-R21</f>
        <v>36.04</v>
      </c>
      <c r="T21" s="1232"/>
      <c r="U21" s="1232"/>
      <c r="V21" s="1232"/>
      <c r="W21" s="1232"/>
      <c r="X21" s="1232"/>
      <c r="Y21" s="1232"/>
      <c r="Z21" s="1232"/>
      <c r="AA21" s="1232"/>
      <c r="AB21" s="1232"/>
    </row>
    <row r="22" spans="1:28" ht="15" customHeight="1">
      <c r="A22" s="1232"/>
      <c r="B22" s="1232"/>
      <c r="C22" s="1232"/>
      <c r="D22" s="1232"/>
      <c r="E22" s="1232"/>
      <c r="F22" s="1232"/>
      <c r="G22" s="1232"/>
      <c r="H22" s="1232"/>
      <c r="I22" s="1232"/>
      <c r="J22" s="1232"/>
      <c r="K22" s="1232"/>
      <c r="L22" s="1232"/>
      <c r="M22" s="1232"/>
      <c r="N22" s="1232"/>
      <c r="O22" s="1232"/>
      <c r="P22" s="1232"/>
      <c r="Q22" s="1232"/>
      <c r="R22" s="1232"/>
      <c r="S22" s="1232"/>
      <c r="T22" s="1232"/>
      <c r="U22" s="1232"/>
      <c r="V22" s="1232"/>
      <c r="W22" s="1232"/>
      <c r="X22" s="1232"/>
      <c r="Y22" s="1232"/>
      <c r="Z22" s="1232"/>
      <c r="AA22" s="1232"/>
      <c r="AB22" s="1232"/>
    </row>
    <row r="23" spans="1:28">
      <c r="A23" s="360" t="s">
        <v>461</v>
      </c>
      <c r="B23" s="1232"/>
      <c r="C23" s="1232"/>
      <c r="D23" s="1232"/>
      <c r="E23" s="1232"/>
      <c r="F23" s="1232"/>
      <c r="G23" s="1232"/>
      <c r="H23" s="1232"/>
      <c r="I23" s="1232"/>
      <c r="J23" s="1232"/>
      <c r="K23" s="1232"/>
      <c r="L23" s="1232"/>
      <c r="M23" s="1232"/>
      <c r="N23" s="1232"/>
      <c r="O23" s="1232"/>
      <c r="P23" s="1232"/>
      <c r="Q23" s="1232"/>
      <c r="R23" s="1232"/>
      <c r="S23" s="1232"/>
      <c r="T23" s="1232"/>
      <c r="U23" s="1232"/>
      <c r="V23" s="1232"/>
      <c r="W23" s="1232"/>
      <c r="X23" s="1232"/>
      <c r="Y23" s="1232"/>
      <c r="Z23" s="1232"/>
      <c r="AA23" s="1232"/>
      <c r="AB23" s="1232"/>
    </row>
    <row r="24" spans="1:28">
      <c r="A24" s="1232" t="s">
        <v>462</v>
      </c>
      <c r="B24" s="1232"/>
      <c r="C24" s="1232"/>
      <c r="D24" s="1232"/>
      <c r="E24" s="1232"/>
      <c r="F24" s="1232"/>
      <c r="G24" s="1232"/>
      <c r="H24" s="1232"/>
      <c r="I24" s="1232"/>
      <c r="J24" s="1232"/>
      <c r="K24" s="1232"/>
      <c r="L24" s="1232"/>
      <c r="M24" s="1232"/>
      <c r="N24" s="1232"/>
      <c r="O24" s="1232"/>
      <c r="P24" s="1232"/>
      <c r="Q24" s="1232"/>
      <c r="R24" s="1232"/>
      <c r="S24" s="1232"/>
      <c r="T24" s="1232"/>
      <c r="U24" s="1232"/>
      <c r="V24" s="1232"/>
      <c r="W24" s="1232"/>
      <c r="X24" s="1232"/>
      <c r="Y24" s="1232"/>
      <c r="Z24" s="1232"/>
      <c r="AA24" s="1232"/>
      <c r="AB24" s="1232"/>
    </row>
    <row r="25" spans="1:28" ht="15" customHeight="1">
      <c r="A25" s="1232"/>
      <c r="B25" s="1232"/>
      <c r="C25" s="1232"/>
      <c r="D25" s="1232"/>
      <c r="E25" s="1232"/>
      <c r="F25" s="1232"/>
      <c r="G25" s="1232"/>
      <c r="H25" s="1232"/>
      <c r="I25" s="1232"/>
      <c r="J25" s="1232"/>
      <c r="K25" s="1232"/>
      <c r="L25" s="1232"/>
      <c r="M25" s="1232"/>
      <c r="N25" s="1232"/>
      <c r="O25" s="1232"/>
      <c r="P25" s="1232"/>
      <c r="Q25" s="1232"/>
      <c r="R25" s="1232"/>
      <c r="S25" s="1232"/>
      <c r="T25" s="1232"/>
      <c r="U25" s="1232"/>
      <c r="V25" s="1232"/>
      <c r="W25" s="1232"/>
      <c r="X25" s="1232"/>
      <c r="Y25" s="1232"/>
      <c r="Z25" s="1232"/>
      <c r="AA25" s="1232"/>
      <c r="AB25" s="1232"/>
    </row>
    <row r="26" spans="1:28" ht="15" customHeight="1">
      <c r="A26" s="1232"/>
      <c r="B26" s="1232"/>
      <c r="C26" s="1232"/>
      <c r="D26" s="1232"/>
      <c r="E26" s="1232"/>
      <c r="F26" s="1232"/>
      <c r="G26" s="1232"/>
      <c r="H26" s="1232"/>
      <c r="I26" s="1232"/>
      <c r="J26" s="1232"/>
      <c r="K26" s="1232"/>
      <c r="L26" s="1232"/>
      <c r="M26" s="1232"/>
      <c r="N26" s="1232"/>
      <c r="O26" s="1232"/>
      <c r="P26" s="1232"/>
      <c r="Q26" s="1232"/>
      <c r="R26" s="1232"/>
      <c r="S26" s="1232"/>
      <c r="T26" s="1232"/>
      <c r="U26" s="1232"/>
      <c r="V26" s="1232"/>
      <c r="W26" s="1232"/>
      <c r="X26" s="1232"/>
      <c r="Y26" s="1232"/>
      <c r="Z26" s="1232"/>
      <c r="AA26" s="1232"/>
      <c r="AB26" s="1232"/>
    </row>
    <row r="27" spans="1:28" ht="15" customHeight="1">
      <c r="A27" s="1232"/>
      <c r="B27" s="1232"/>
      <c r="C27" s="1232"/>
      <c r="D27" s="1232"/>
      <c r="E27" s="1232"/>
      <c r="F27" s="1232"/>
      <c r="G27" s="1232"/>
      <c r="H27" s="1232"/>
      <c r="I27" s="1232"/>
      <c r="J27" s="1232"/>
      <c r="K27" s="1232"/>
      <c r="L27" s="1232"/>
      <c r="M27" s="1232"/>
      <c r="N27" s="1232"/>
      <c r="O27" s="1232"/>
      <c r="P27" s="1232"/>
      <c r="Q27" s="1232"/>
      <c r="R27" s="1232"/>
      <c r="S27" s="1232"/>
      <c r="T27" s="1232"/>
      <c r="U27" s="1232"/>
      <c r="V27" s="1232"/>
      <c r="W27" s="1232"/>
      <c r="X27" s="1232"/>
      <c r="Y27" s="1232"/>
      <c r="Z27" s="1232"/>
      <c r="AA27" s="1232"/>
      <c r="AB27" s="1232"/>
    </row>
    <row r="28" spans="1:28" ht="15" customHeight="1">
      <c r="A28" s="1232"/>
      <c r="B28" s="1232"/>
      <c r="C28" s="1232"/>
      <c r="D28" s="1232"/>
      <c r="E28" s="1232"/>
      <c r="F28" s="1232"/>
      <c r="G28" s="1232"/>
      <c r="H28" s="1232"/>
      <c r="I28" s="1232"/>
      <c r="J28" s="1232"/>
      <c r="K28" s="1232"/>
      <c r="L28" s="1232"/>
      <c r="M28" s="1232"/>
      <c r="N28" s="1232"/>
      <c r="O28" s="1232"/>
      <c r="P28" s="1232"/>
      <c r="Q28" s="1232"/>
      <c r="R28" s="1232"/>
      <c r="S28" s="1232"/>
      <c r="T28" s="1232"/>
      <c r="U28" s="1232"/>
      <c r="V28" s="1232"/>
      <c r="W28" s="1232"/>
      <c r="X28" s="1232"/>
      <c r="Y28" s="1232"/>
      <c r="Z28" s="1232"/>
      <c r="AA28" s="1232"/>
      <c r="AB28" s="1232"/>
    </row>
    <row r="29" spans="1:28" ht="15" customHeight="1">
      <c r="A29" s="1232"/>
      <c r="B29" s="1232"/>
      <c r="C29" s="1232"/>
      <c r="D29" s="1232"/>
      <c r="E29" s="1232"/>
      <c r="F29" s="1232"/>
      <c r="G29" s="1232"/>
      <c r="H29" s="1232"/>
      <c r="I29" s="1232"/>
      <c r="J29" s="1232"/>
      <c r="K29" s="1232"/>
      <c r="L29" s="1232"/>
      <c r="M29" s="1232"/>
      <c r="N29" s="1232"/>
      <c r="O29" s="1232"/>
      <c r="P29" s="1232"/>
      <c r="Q29" s="1232"/>
      <c r="R29" s="1232"/>
      <c r="S29" s="1232"/>
      <c r="T29" s="1232"/>
      <c r="U29" s="1232"/>
      <c r="V29" s="1232"/>
      <c r="W29" s="1232"/>
      <c r="X29" s="1232"/>
      <c r="Y29" s="1232"/>
      <c r="Z29" s="1232"/>
      <c r="AA29" s="1232"/>
      <c r="AB29" s="1232"/>
    </row>
    <row r="30" spans="1:28" ht="15" customHeight="1">
      <c r="A30" s="1232"/>
      <c r="B30" s="1232"/>
      <c r="C30" s="1232"/>
      <c r="D30" s="1232"/>
      <c r="E30" s="1232"/>
      <c r="F30" s="1232"/>
      <c r="G30" s="1232"/>
      <c r="H30" s="1232"/>
      <c r="I30" s="1232"/>
      <c r="J30" s="1232"/>
      <c r="K30" s="1232"/>
      <c r="L30" s="1232"/>
      <c r="M30" s="1232"/>
      <c r="N30" s="1232"/>
      <c r="O30" s="1232"/>
      <c r="P30" s="1232"/>
      <c r="Q30" s="1232"/>
      <c r="R30" s="1232"/>
      <c r="S30" s="1232"/>
      <c r="T30" s="1232"/>
      <c r="U30" s="1232"/>
      <c r="V30" s="1232"/>
      <c r="W30" s="1232"/>
      <c r="X30" s="1232"/>
      <c r="Y30" s="1232"/>
      <c r="Z30" s="1232"/>
      <c r="AA30" s="1232"/>
      <c r="AB30" s="1232"/>
    </row>
    <row r="31" spans="1:28" ht="15" customHeight="1">
      <c r="A31" s="1232"/>
      <c r="B31" s="1232"/>
      <c r="C31" s="1232"/>
      <c r="D31" s="1232"/>
      <c r="E31" s="1232"/>
      <c r="F31" s="1232"/>
      <c r="G31" s="1232"/>
      <c r="H31" s="1232"/>
      <c r="I31" s="1232"/>
      <c r="J31" s="1232"/>
      <c r="K31" s="1232"/>
      <c r="L31" s="1232"/>
      <c r="M31" s="1232"/>
      <c r="N31" s="1232"/>
      <c r="O31" s="1232"/>
      <c r="P31" s="1232"/>
      <c r="Q31" s="1232"/>
      <c r="R31" s="1232"/>
      <c r="S31" s="1232"/>
      <c r="T31" s="1232"/>
      <c r="U31" s="1232"/>
      <c r="V31" s="1232"/>
      <c r="W31" s="1232"/>
      <c r="X31" s="1232"/>
      <c r="Y31" s="1232"/>
      <c r="Z31" s="1232"/>
      <c r="AA31" s="1232"/>
      <c r="AB31" s="1232"/>
    </row>
    <row r="32" spans="1:28" ht="15" customHeight="1">
      <c r="A32" s="1232"/>
      <c r="B32" s="1232"/>
      <c r="C32" s="1232"/>
      <c r="D32" s="1232"/>
      <c r="E32" s="1232"/>
      <c r="F32" s="1232"/>
      <c r="G32" s="1232"/>
      <c r="H32" s="1232"/>
      <c r="I32" s="1232"/>
      <c r="J32" s="1232"/>
      <c r="K32" s="1232"/>
      <c r="L32" s="1232"/>
      <c r="M32" s="1232"/>
      <c r="N32" s="1232"/>
      <c r="O32" s="1232"/>
      <c r="P32" s="1232"/>
      <c r="Q32" s="1232"/>
      <c r="R32" s="1232"/>
      <c r="S32" s="1232"/>
      <c r="T32" s="1232"/>
      <c r="U32" s="1232"/>
      <c r="V32" s="1232"/>
      <c r="W32" s="1232"/>
      <c r="X32" s="1232"/>
      <c r="Y32" s="1232"/>
      <c r="Z32" s="1232"/>
      <c r="AA32" s="1232"/>
      <c r="AB32" s="1232"/>
    </row>
    <row r="33" spans="1:28" ht="15" customHeight="1">
      <c r="A33" s="1232"/>
      <c r="B33" s="1232"/>
      <c r="C33" s="1232"/>
      <c r="D33" s="1232"/>
      <c r="E33" s="1232"/>
      <c r="F33" s="1232"/>
      <c r="G33" s="1232"/>
      <c r="H33" s="1232"/>
      <c r="I33" s="1232"/>
      <c r="J33" s="1232"/>
      <c r="K33" s="1232"/>
      <c r="L33" s="1232"/>
      <c r="M33" s="1232"/>
      <c r="N33" s="1232"/>
      <c r="O33" s="1232"/>
      <c r="P33" s="1232"/>
      <c r="Q33" s="1232"/>
      <c r="R33" s="1232"/>
      <c r="S33" s="1232"/>
      <c r="T33" s="1232"/>
      <c r="U33" s="1232"/>
      <c r="V33" s="1232"/>
      <c r="W33" s="1232"/>
      <c r="X33" s="1232"/>
      <c r="Y33" s="1232"/>
      <c r="Z33" s="1232"/>
      <c r="AA33" s="1232"/>
      <c r="AB33" s="1232"/>
    </row>
    <row r="34" spans="1:28" ht="15" customHeight="1">
      <c r="A34" s="1232"/>
      <c r="B34" s="1232"/>
      <c r="C34" s="1232"/>
      <c r="D34" s="1232"/>
      <c r="E34" s="1232"/>
      <c r="F34" s="1232"/>
      <c r="G34" s="1232"/>
      <c r="H34" s="1232"/>
      <c r="I34" s="1232"/>
      <c r="J34" s="1232"/>
      <c r="K34" s="1232"/>
      <c r="L34" s="1232"/>
      <c r="M34" s="1232"/>
      <c r="N34" s="1232"/>
      <c r="O34" s="1232"/>
      <c r="P34" s="1232"/>
      <c r="Q34" s="1232"/>
      <c r="R34" s="1232"/>
      <c r="S34" s="1232"/>
      <c r="T34" s="1232"/>
      <c r="U34" s="1232"/>
      <c r="V34" s="1232"/>
      <c r="W34" s="1232"/>
      <c r="X34" s="1232"/>
      <c r="Y34" s="1232"/>
      <c r="Z34" s="1232"/>
      <c r="AA34" s="1232"/>
      <c r="AB34" s="1232"/>
    </row>
    <row r="35" spans="1:28" ht="15" customHeight="1">
      <c r="A35" s="1232"/>
      <c r="B35" s="1232"/>
      <c r="C35" s="1232"/>
      <c r="D35" s="1232"/>
      <c r="E35" s="1232"/>
      <c r="F35" s="1232"/>
      <c r="G35" s="1232"/>
      <c r="H35" s="1232"/>
      <c r="I35" s="1232"/>
      <c r="J35" s="1232"/>
      <c r="K35" s="1232"/>
      <c r="L35" s="1232"/>
      <c r="M35" s="1232"/>
      <c r="N35" s="1232"/>
      <c r="O35" s="1232"/>
      <c r="P35" s="1232"/>
      <c r="Q35" s="1232"/>
      <c r="R35" s="1232"/>
      <c r="S35" s="1232"/>
      <c r="T35" s="1232"/>
      <c r="U35" s="1232"/>
      <c r="V35" s="1232"/>
      <c r="W35" s="1232"/>
      <c r="X35" s="1232"/>
      <c r="Y35" s="1232"/>
      <c r="Z35" s="1232"/>
      <c r="AA35" s="1232"/>
      <c r="AB35" s="1232"/>
    </row>
    <row r="36" spans="1:28" ht="15" customHeight="1">
      <c r="A36" s="1232"/>
      <c r="B36" s="1232"/>
      <c r="C36" s="1232"/>
      <c r="D36" s="1232"/>
      <c r="E36" s="1232"/>
      <c r="F36" s="1232"/>
      <c r="G36" s="1232"/>
      <c r="H36" s="1232"/>
      <c r="I36" s="1232"/>
      <c r="J36" s="1232"/>
      <c r="K36" s="1232"/>
      <c r="L36" s="1232"/>
      <c r="M36" s="1232"/>
      <c r="N36" s="1232"/>
      <c r="O36" s="1232"/>
      <c r="P36" s="1232"/>
      <c r="Q36" s="1232"/>
      <c r="R36" s="1232"/>
      <c r="S36" s="1232"/>
      <c r="T36" s="1232"/>
      <c r="U36" s="1232"/>
      <c r="V36" s="1232"/>
      <c r="W36" s="1232"/>
      <c r="X36" s="1232"/>
      <c r="Y36" s="1232"/>
      <c r="Z36" s="1232"/>
      <c r="AA36" s="1232"/>
      <c r="AB36" s="1232"/>
    </row>
    <row r="37" spans="1:28" ht="15" customHeight="1">
      <c r="A37" s="1232"/>
      <c r="B37" s="1232"/>
      <c r="C37" s="1232"/>
      <c r="D37" s="1232"/>
      <c r="E37" s="1232"/>
      <c r="F37" s="1232"/>
      <c r="G37" s="1232"/>
      <c r="H37" s="1232"/>
      <c r="I37" s="1232"/>
      <c r="J37" s="1232"/>
      <c r="K37" s="1232"/>
      <c r="L37" s="1232"/>
      <c r="M37" s="1232"/>
      <c r="N37" s="1232"/>
      <c r="O37" s="1232"/>
      <c r="P37" s="1232"/>
      <c r="Q37" s="1232"/>
      <c r="R37" s="1232"/>
      <c r="S37" s="1232"/>
      <c r="T37" s="1232"/>
      <c r="U37" s="1232"/>
      <c r="V37" s="1232"/>
      <c r="W37" s="1232"/>
      <c r="X37" s="1232"/>
      <c r="Y37" s="1232"/>
      <c r="Z37" s="1232"/>
      <c r="AA37" s="1232"/>
      <c r="AB37" s="1232"/>
    </row>
    <row r="38" spans="1:28" ht="15" customHeight="1">
      <c r="A38" s="1232"/>
      <c r="B38" s="1232"/>
      <c r="C38" s="1232"/>
      <c r="D38" s="1232"/>
      <c r="E38" s="1232"/>
      <c r="F38" s="1232"/>
      <c r="G38" s="1232"/>
      <c r="H38" s="1232"/>
      <c r="I38" s="1232"/>
      <c r="J38" s="1232"/>
      <c r="K38" s="1232"/>
      <c r="L38" s="1232"/>
      <c r="M38" s="1232"/>
      <c r="N38" s="1232"/>
      <c r="O38" s="1232"/>
      <c r="P38" s="1232"/>
      <c r="Q38" s="1232"/>
      <c r="R38" s="1232"/>
      <c r="S38" s="1232"/>
      <c r="T38" s="1232"/>
      <c r="U38" s="1232"/>
      <c r="V38" s="1232"/>
      <c r="W38" s="1232"/>
      <c r="X38" s="1232"/>
      <c r="Y38" s="1232"/>
      <c r="Z38" s="1232"/>
      <c r="AA38" s="1232"/>
      <c r="AB38" s="1232"/>
    </row>
    <row r="39" spans="1:28" ht="15" customHeight="1">
      <c r="A39" s="1232"/>
      <c r="B39" s="1232"/>
      <c r="C39" s="1232"/>
      <c r="D39" s="1232"/>
      <c r="E39" s="1232"/>
      <c r="F39" s="1232"/>
      <c r="G39" s="1232"/>
      <c r="H39" s="1232"/>
      <c r="I39" s="1232"/>
      <c r="J39" s="1232"/>
      <c r="K39" s="1232"/>
      <c r="L39" s="1232"/>
      <c r="M39" s="1232"/>
      <c r="N39" s="1232"/>
      <c r="O39" s="1232"/>
      <c r="P39" s="1232"/>
      <c r="Q39" s="1232"/>
      <c r="R39" s="1232"/>
      <c r="S39" s="1232"/>
      <c r="T39" s="1232"/>
      <c r="U39" s="1232"/>
      <c r="V39" s="1232"/>
      <c r="W39" s="1232"/>
      <c r="X39" s="1232"/>
      <c r="Y39" s="1232"/>
      <c r="Z39" s="1232"/>
      <c r="AA39" s="1232"/>
      <c r="AB39" s="1232"/>
    </row>
    <row r="40" spans="1:28" ht="15" customHeight="1">
      <c r="A40" s="1232"/>
      <c r="B40" s="1232"/>
      <c r="C40" s="1232"/>
      <c r="D40" s="1232"/>
      <c r="E40" s="1232"/>
      <c r="F40" s="1232"/>
      <c r="G40" s="1232"/>
      <c r="H40" s="1232"/>
      <c r="I40" s="1232"/>
      <c r="J40" s="1232"/>
      <c r="K40" s="1232"/>
      <c r="L40" s="1232"/>
      <c r="M40" s="1232"/>
      <c r="N40" s="1232"/>
      <c r="O40" s="1232"/>
      <c r="P40" s="1232"/>
      <c r="Q40" s="1232"/>
      <c r="R40" s="1232"/>
      <c r="S40" s="1232"/>
      <c r="T40" s="1232"/>
      <c r="U40" s="1232"/>
      <c r="V40" s="1232"/>
      <c r="W40" s="1232"/>
      <c r="X40" s="1232"/>
      <c r="Y40" s="1232"/>
      <c r="Z40" s="1232"/>
      <c r="AA40" s="1232"/>
      <c r="AB40" s="1232"/>
    </row>
    <row r="41" spans="1:28" ht="15" customHeight="1">
      <c r="A41" s="1232"/>
      <c r="B41" s="1232"/>
      <c r="C41" s="1232"/>
      <c r="D41" s="1232"/>
      <c r="E41" s="1232"/>
      <c r="F41" s="1232"/>
      <c r="G41" s="1232"/>
      <c r="H41" s="1232"/>
      <c r="I41" s="1232"/>
      <c r="J41" s="1232"/>
      <c r="K41" s="1232"/>
      <c r="L41" s="1232"/>
      <c r="M41" s="1232"/>
      <c r="N41" s="1232"/>
      <c r="O41" s="1232"/>
      <c r="P41" s="1232"/>
      <c r="Q41" s="1232"/>
      <c r="R41" s="1232"/>
      <c r="S41" s="1232"/>
      <c r="T41" s="1232"/>
      <c r="U41" s="1232"/>
      <c r="V41" s="1232"/>
      <c r="W41" s="1232"/>
      <c r="X41" s="1232"/>
      <c r="Y41" s="1232"/>
      <c r="Z41" s="1232"/>
      <c r="AA41" s="1232"/>
      <c r="AB41" s="1232"/>
    </row>
    <row r="42" spans="1:28" ht="15" customHeight="1">
      <c r="A42" s="1232"/>
      <c r="B42" s="1232"/>
      <c r="C42" s="1232"/>
      <c r="D42" s="1232"/>
      <c r="E42" s="1232"/>
      <c r="F42" s="1232"/>
      <c r="G42" s="1232"/>
      <c r="H42" s="1232"/>
      <c r="I42" s="1232"/>
      <c r="J42" s="1232"/>
      <c r="K42" s="1232"/>
      <c r="L42" s="1232"/>
      <c r="M42" s="1232"/>
      <c r="N42" s="1232"/>
      <c r="O42" s="1232"/>
      <c r="P42" s="1232"/>
      <c r="Q42" s="1232"/>
      <c r="R42" s="1232"/>
      <c r="S42" s="1232"/>
      <c r="T42" s="1232"/>
      <c r="U42" s="1232"/>
      <c r="V42" s="1232"/>
      <c r="W42" s="1232"/>
      <c r="X42" s="1232"/>
      <c r="Y42" s="1232"/>
      <c r="Z42" s="1232"/>
      <c r="AA42" s="1232"/>
      <c r="AB42" s="1232"/>
    </row>
    <row r="43" spans="1:28" ht="15" customHeight="1">
      <c r="A43" s="1232"/>
      <c r="B43" s="1232"/>
      <c r="C43" s="1232"/>
      <c r="D43" s="1232"/>
      <c r="E43" s="1232"/>
      <c r="F43" s="1232"/>
      <c r="G43" s="1232"/>
      <c r="H43" s="1232"/>
      <c r="I43" s="1232"/>
      <c r="J43" s="1232"/>
      <c r="K43" s="1232"/>
      <c r="L43" s="1232"/>
      <c r="M43" s="1232"/>
      <c r="N43" s="1232"/>
      <c r="O43" s="1232"/>
      <c r="P43" s="1232"/>
      <c r="Q43" s="1232"/>
      <c r="R43" s="1232"/>
      <c r="S43" s="1232"/>
      <c r="T43" s="1232"/>
      <c r="U43" s="1232"/>
      <c r="V43" s="1232"/>
      <c r="W43" s="1232"/>
      <c r="X43" s="1232"/>
      <c r="Y43" s="1232"/>
      <c r="Z43" s="1232"/>
      <c r="AA43" s="1232"/>
      <c r="AB43" s="1232"/>
    </row>
    <row r="44" spans="1:28" ht="15" customHeight="1">
      <c r="A44" s="1232"/>
      <c r="B44" s="1232"/>
      <c r="C44" s="1232"/>
      <c r="D44" s="1232"/>
      <c r="E44" s="1232"/>
      <c r="F44" s="1232"/>
      <c r="G44" s="1232"/>
      <c r="H44" s="1232"/>
      <c r="I44" s="1232"/>
      <c r="J44" s="1232"/>
      <c r="K44" s="1232"/>
      <c r="L44" s="1232"/>
      <c r="M44" s="1232"/>
      <c r="N44" s="1232"/>
      <c r="O44" s="1232"/>
      <c r="P44" s="1232"/>
      <c r="Q44" s="1232"/>
      <c r="R44" s="1232"/>
      <c r="S44" s="1232"/>
      <c r="T44" s="1232"/>
      <c r="U44" s="1232"/>
      <c r="V44" s="1232"/>
      <c r="W44" s="1232"/>
      <c r="X44" s="1232"/>
      <c r="Y44" s="1232"/>
      <c r="Z44" s="1232"/>
      <c r="AA44" s="1232"/>
      <c r="AB44" s="1232"/>
    </row>
    <row r="45" spans="1:28" ht="15" customHeight="1">
      <c r="A45" s="1232"/>
      <c r="B45" s="1232"/>
      <c r="C45" s="1232"/>
      <c r="D45" s="1232"/>
      <c r="E45" s="1232"/>
      <c r="F45" s="1232"/>
      <c r="G45" s="1232"/>
      <c r="H45" s="1232"/>
      <c r="I45" s="1232"/>
      <c r="J45" s="1232"/>
      <c r="K45" s="1232"/>
      <c r="L45" s="1232"/>
      <c r="M45" s="1232"/>
      <c r="N45" s="1232"/>
      <c r="O45" s="1232"/>
      <c r="P45" s="1232"/>
      <c r="Q45" s="1232"/>
      <c r="R45" s="1232"/>
      <c r="S45" s="1232"/>
      <c r="T45" s="1232"/>
      <c r="U45" s="1232"/>
      <c r="V45" s="1232"/>
      <c r="W45" s="1232"/>
      <c r="X45" s="1232"/>
      <c r="Y45" s="1232"/>
      <c r="Z45" s="1232"/>
      <c r="AA45" s="1232"/>
      <c r="AB45" s="1232"/>
    </row>
  </sheetData>
  <mergeCells count="14">
    <mergeCell ref="G1:H1"/>
    <mergeCell ref="A2:H2"/>
    <mergeCell ref="A3:H3"/>
    <mergeCell ref="A9:A10"/>
    <mergeCell ref="B9:B10"/>
    <mergeCell ref="C9:C10"/>
    <mergeCell ref="D9:D10"/>
    <mergeCell ref="E9:G9"/>
    <mergeCell ref="H9:H10"/>
    <mergeCell ref="N14:N15"/>
    <mergeCell ref="O14:O15"/>
    <mergeCell ref="P14:P15"/>
    <mergeCell ref="C18:L18"/>
    <mergeCell ref="M18:P18"/>
  </mergeCells>
  <pageMargins left="0.23622047244094491" right="0.23622047244094491" top="0.74803149606299213" bottom="0.74803149606299213" header="0.31496062992125984" footer="0.31496062992125984"/>
  <pageSetup scale="55" fitToHeight="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sheetPr>
  <dimension ref="A1:Q38"/>
  <sheetViews>
    <sheetView view="pageBreakPreview" zoomScale="60" zoomScaleNormal="80" workbookViewId="0">
      <selection activeCell="L1" sqref="L1"/>
    </sheetView>
  </sheetViews>
  <sheetFormatPr defaultColWidth="9.125" defaultRowHeight="15" customHeight="1"/>
  <cols>
    <col min="1" max="1" width="53" style="1104" customWidth="1"/>
    <col min="2" max="2" width="21.25" style="1104" customWidth="1"/>
    <col min="3" max="3" width="19" style="1104" customWidth="1"/>
    <col min="4" max="4" width="22.125" style="1104" customWidth="1"/>
    <col min="5" max="5" width="21" style="1104" customWidth="1"/>
    <col min="6" max="6" width="24" style="1104" customWidth="1"/>
    <col min="7" max="7" width="27.5" style="1104" customWidth="1"/>
    <col min="8" max="8" width="14.875" style="1104" customWidth="1"/>
    <col min="9" max="9" width="23" style="1104" customWidth="1"/>
    <col min="10" max="10" width="22" style="1104" customWidth="1"/>
    <col min="11" max="11" width="22.75" style="1104" customWidth="1"/>
    <col min="12" max="12" width="32.875" style="1105" customWidth="1"/>
    <col min="13" max="16384" width="9.125" style="1104"/>
  </cols>
  <sheetData>
    <row r="1" spans="1:17" ht="15" customHeight="1">
      <c r="L1" s="1254" t="s">
        <v>1171</v>
      </c>
    </row>
    <row r="2" spans="1:17">
      <c r="A2" s="1102" t="s">
        <v>1092</v>
      </c>
      <c r="B2" s="1103"/>
    </row>
    <row r="3" spans="1:17" ht="66" customHeight="1">
      <c r="A3" s="1089" t="s">
        <v>265</v>
      </c>
      <c r="B3" s="1089" t="s">
        <v>1019</v>
      </c>
      <c r="C3" s="1089" t="s">
        <v>1020</v>
      </c>
      <c r="D3" s="1089" t="s">
        <v>1021</v>
      </c>
      <c r="E3" s="1089" t="s">
        <v>1022</v>
      </c>
      <c r="F3" s="1106"/>
      <c r="G3" s="1106"/>
      <c r="H3" s="1106"/>
      <c r="I3" s="1106"/>
      <c r="J3" s="1106"/>
      <c r="K3" s="1106"/>
      <c r="L3" s="1107"/>
      <c r="M3" s="1106"/>
      <c r="N3" s="1106"/>
      <c r="O3" s="1106"/>
      <c r="P3" s="1106"/>
      <c r="Q3" s="1106"/>
    </row>
    <row r="4" spans="1:17" ht="30" customHeight="1">
      <c r="A4" s="1108" t="s">
        <v>52</v>
      </c>
      <c r="B4" s="1109">
        <v>3156186</v>
      </c>
      <c r="C4" s="1109">
        <v>3156186</v>
      </c>
      <c r="D4" s="1109">
        <v>3156186</v>
      </c>
      <c r="E4" s="1109">
        <v>3156186</v>
      </c>
      <c r="F4" s="1106"/>
      <c r="G4" s="1106"/>
      <c r="H4" s="1106"/>
      <c r="I4" s="1106"/>
      <c r="J4" s="1106"/>
      <c r="K4" s="1106"/>
      <c r="L4" s="1107"/>
      <c r="M4" s="1106"/>
      <c r="N4" s="1106"/>
      <c r="O4" s="1106"/>
      <c r="P4" s="1106"/>
      <c r="Q4" s="1106"/>
    </row>
    <row r="5" spans="1:17" ht="27.6" customHeight="1">
      <c r="A5" s="1110"/>
      <c r="B5" s="1111"/>
      <c r="C5" s="1111"/>
      <c r="D5" s="1111"/>
      <c r="E5" s="1111"/>
      <c r="F5" s="1106"/>
      <c r="G5" s="1106"/>
      <c r="H5" s="1106"/>
      <c r="I5" s="1106"/>
      <c r="J5" s="1106"/>
      <c r="K5" s="1106"/>
      <c r="L5" s="1107"/>
      <c r="M5" s="1106"/>
      <c r="N5" s="1106"/>
      <c r="O5" s="1106"/>
      <c r="P5" s="1106"/>
      <c r="Q5" s="1106"/>
    </row>
    <row r="6" spans="1:17" ht="57" customHeight="1">
      <c r="A6" s="1089" t="s">
        <v>265</v>
      </c>
      <c r="B6" s="1089" t="s">
        <v>1019</v>
      </c>
      <c r="C6" s="1089" t="s">
        <v>1020</v>
      </c>
      <c r="D6" s="1089" t="s">
        <v>1021</v>
      </c>
      <c r="E6" s="1089" t="s">
        <v>1022</v>
      </c>
      <c r="F6" s="1106"/>
      <c r="G6" s="1106"/>
      <c r="H6" s="1106"/>
      <c r="I6" s="1106"/>
      <c r="J6" s="1106"/>
      <c r="K6" s="1106"/>
      <c r="L6" s="1107"/>
      <c r="M6" s="1106"/>
      <c r="N6" s="1106"/>
      <c r="O6" s="1106"/>
      <c r="P6" s="1106"/>
      <c r="Q6" s="1106"/>
    </row>
    <row r="7" spans="1:17" ht="29.25" customHeight="1">
      <c r="A7" s="1112" t="s">
        <v>52</v>
      </c>
      <c r="B7" s="1113">
        <v>3156186</v>
      </c>
      <c r="C7" s="1113">
        <f>B7</f>
        <v>3156186</v>
      </c>
      <c r="D7" s="1113">
        <f>C7</f>
        <v>3156186</v>
      </c>
      <c r="E7" s="1113">
        <f>D7</f>
        <v>3156186</v>
      </c>
      <c r="F7" s="1106"/>
      <c r="G7" s="1106"/>
      <c r="H7" s="1106"/>
      <c r="I7" s="1106"/>
      <c r="J7" s="1106"/>
      <c r="K7" s="1106"/>
      <c r="L7" s="1107"/>
      <c r="M7" s="1106"/>
      <c r="N7" s="1106"/>
      <c r="O7" s="1106"/>
      <c r="P7" s="1106"/>
      <c r="Q7" s="1106"/>
    </row>
    <row r="8" spans="1:17" ht="16.5" customHeight="1">
      <c r="A8" s="1114" t="s">
        <v>1093</v>
      </c>
      <c r="B8" s="1109">
        <v>93</v>
      </c>
      <c r="C8" s="1109">
        <v>93</v>
      </c>
      <c r="D8" s="1109">
        <v>93</v>
      </c>
      <c r="E8" s="1109">
        <v>93</v>
      </c>
      <c r="F8" s="1106"/>
      <c r="G8" s="1106"/>
      <c r="H8" s="1106"/>
      <c r="I8" s="1106"/>
      <c r="J8" s="1106"/>
      <c r="K8" s="1106"/>
      <c r="L8" s="1107"/>
      <c r="M8" s="1106"/>
      <c r="N8" s="1106"/>
      <c r="O8" s="1106"/>
      <c r="P8" s="1106"/>
      <c r="Q8" s="1106"/>
    </row>
    <row r="9" spans="1:17" ht="27.6" customHeight="1">
      <c r="A9" s="1110"/>
      <c r="B9" s="1111"/>
      <c r="C9" s="1111"/>
      <c r="D9" s="1111"/>
      <c r="E9" s="1111"/>
      <c r="F9" s="1106"/>
      <c r="G9" s="1106"/>
      <c r="H9" s="1106"/>
      <c r="I9" s="1106"/>
      <c r="J9" s="1106"/>
      <c r="K9" s="1106"/>
      <c r="L9" s="1107"/>
      <c r="M9" s="1106"/>
      <c r="N9" s="1106"/>
      <c r="O9" s="1106"/>
      <c r="P9" s="1106"/>
      <c r="Q9" s="1106"/>
    </row>
    <row r="10" spans="1:17" ht="15" customHeight="1">
      <c r="A10" s="1106"/>
      <c r="B10" s="1115"/>
      <c r="C10" s="1115"/>
      <c r="D10" s="1115"/>
      <c r="E10" s="1115"/>
      <c r="F10" s="1106"/>
      <c r="G10" s="1106"/>
      <c r="H10" s="1106"/>
      <c r="I10" s="1106"/>
      <c r="J10" s="1106"/>
      <c r="K10" s="1106"/>
      <c r="L10" s="1107"/>
      <c r="M10" s="1106"/>
      <c r="N10" s="1106"/>
      <c r="O10" s="1106"/>
      <c r="P10" s="1106"/>
      <c r="Q10" s="1106"/>
    </row>
    <row r="11" spans="1:17" s="326" customFormat="1" ht="59.25" customHeight="1">
      <c r="A11" s="1116" t="s">
        <v>716</v>
      </c>
      <c r="B11" s="1117" t="s">
        <v>1094</v>
      </c>
      <c r="C11" s="1117" t="s">
        <v>1095</v>
      </c>
      <c r="D11" s="1117" t="s">
        <v>1096</v>
      </c>
      <c r="E11" s="1117" t="s">
        <v>1039</v>
      </c>
      <c r="F11" s="1118" t="s">
        <v>1097</v>
      </c>
      <c r="G11" s="1117" t="s">
        <v>1040</v>
      </c>
      <c r="H11" s="1118" t="s">
        <v>1098</v>
      </c>
      <c r="I11" s="1117" t="s">
        <v>1099</v>
      </c>
      <c r="J11" s="1118" t="s">
        <v>1100</v>
      </c>
      <c r="K11" s="1117" t="s">
        <v>1101</v>
      </c>
      <c r="L11" s="1117" t="s">
        <v>1102</v>
      </c>
      <c r="M11" s="1119"/>
      <c r="N11" s="1119"/>
      <c r="O11" s="1119"/>
      <c r="P11" s="1119"/>
      <c r="Q11" s="1119"/>
    </row>
    <row r="12" spans="1:17" ht="15" customHeight="1">
      <c r="A12" s="1120" t="s">
        <v>1103</v>
      </c>
      <c r="B12" s="1121">
        <v>261186.82462896255</v>
      </c>
      <c r="C12" s="1121">
        <v>355533.82462896255</v>
      </c>
      <c r="D12" s="1121">
        <f t="shared" ref="D12:D26" si="0">C12-B12</f>
        <v>94347</v>
      </c>
      <c r="E12" s="1121">
        <f>ROUND(F12*K12,0)</f>
        <v>141529</v>
      </c>
      <c r="F12" s="1121">
        <v>2058</v>
      </c>
      <c r="G12" s="1121">
        <f>H12*K12</f>
        <v>141528.66</v>
      </c>
      <c r="H12" s="1121">
        <v>2058</v>
      </c>
      <c r="I12" s="1121">
        <f>ROUND(J12*K12,0)</f>
        <v>141529</v>
      </c>
      <c r="J12" s="1121">
        <v>2058</v>
      </c>
      <c r="K12" s="1122">
        <v>68.77</v>
      </c>
      <c r="L12" s="1123">
        <v>163</v>
      </c>
      <c r="M12" s="1106"/>
      <c r="N12" s="1119"/>
      <c r="O12" s="1106"/>
      <c r="P12" s="1106"/>
      <c r="Q12" s="1106"/>
    </row>
    <row r="13" spans="1:17" ht="15" customHeight="1">
      <c r="A13" s="1120" t="s">
        <v>1104</v>
      </c>
      <c r="B13" s="1121">
        <v>439937.04051923478</v>
      </c>
      <c r="C13" s="1121">
        <v>722205.04051923472</v>
      </c>
      <c r="D13" s="1121">
        <f t="shared" si="0"/>
        <v>282267.99999999994</v>
      </c>
      <c r="E13" s="1121">
        <f t="shared" ref="E13:E26" si="1">ROUND(F13*K13,0)</f>
        <v>423372</v>
      </c>
      <c r="F13" s="1121">
        <v>3325</v>
      </c>
      <c r="G13" s="1121">
        <f>H13*K13</f>
        <v>423372.25</v>
      </c>
      <c r="H13" s="1121">
        <v>3325</v>
      </c>
      <c r="I13" s="1121">
        <f t="shared" ref="I13:I26" si="2">ROUND(J13*K13,0)</f>
        <v>423372</v>
      </c>
      <c r="J13" s="1121">
        <v>3325</v>
      </c>
      <c r="K13" s="1122">
        <v>127.33</v>
      </c>
      <c r="L13" s="1123">
        <v>150</v>
      </c>
      <c r="M13" s="1106"/>
      <c r="N13" s="1119"/>
      <c r="O13" s="1106"/>
      <c r="P13" s="1106"/>
      <c r="Q13" s="1106"/>
    </row>
    <row r="14" spans="1:17" ht="15" customHeight="1">
      <c r="A14" s="1124" t="s">
        <v>512</v>
      </c>
      <c r="B14" s="1125">
        <v>145939.96695494853</v>
      </c>
      <c r="C14" s="1125">
        <v>224210.96695494853</v>
      </c>
      <c r="D14" s="1125">
        <f t="shared" si="0"/>
        <v>78271</v>
      </c>
      <c r="E14" s="1125">
        <f>ROUND(F14*K14,0)</f>
        <v>117422</v>
      </c>
      <c r="F14" s="1125">
        <v>3772</v>
      </c>
      <c r="G14" s="1125">
        <f>ROUND(H14*K14,2)</f>
        <v>117422.36</v>
      </c>
      <c r="H14" s="1125">
        <v>3772</v>
      </c>
      <c r="I14" s="1125">
        <f t="shared" si="2"/>
        <v>117422</v>
      </c>
      <c r="J14" s="1125">
        <v>3772</v>
      </c>
      <c r="K14" s="1126">
        <v>31.13</v>
      </c>
      <c r="L14" s="1127">
        <v>119</v>
      </c>
      <c r="M14" s="1106"/>
      <c r="N14" s="1119"/>
      <c r="O14" s="1106"/>
      <c r="P14" s="1106"/>
      <c r="Q14" s="1106"/>
    </row>
    <row r="15" spans="1:17" ht="15" customHeight="1">
      <c r="A15" s="1124" t="s">
        <v>1105</v>
      </c>
      <c r="B15" s="1125">
        <v>774157.39298167673</v>
      </c>
      <c r="C15" s="1125">
        <v>851703.39298167673</v>
      </c>
      <c r="D15" s="1125">
        <f t="shared" si="0"/>
        <v>77546</v>
      </c>
      <c r="E15" s="1125">
        <f t="shared" si="1"/>
        <v>116308</v>
      </c>
      <c r="F15" s="1125">
        <v>2762</v>
      </c>
      <c r="G15" s="1125">
        <f>ROUND(H15*K15,2)</f>
        <v>116307.82</v>
      </c>
      <c r="H15" s="1125">
        <v>2762</v>
      </c>
      <c r="I15" s="1125">
        <f t="shared" si="2"/>
        <v>116308</v>
      </c>
      <c r="J15" s="1125">
        <v>2762</v>
      </c>
      <c r="K15" s="1128">
        <v>42.11</v>
      </c>
      <c r="L15" s="1129">
        <v>90</v>
      </c>
      <c r="M15" s="1106"/>
      <c r="N15" s="1119"/>
      <c r="O15" s="1106"/>
      <c r="P15" s="1106"/>
      <c r="Q15" s="1106"/>
    </row>
    <row r="16" spans="1:17" ht="15" customHeight="1">
      <c r="A16" s="1120" t="s">
        <v>1106</v>
      </c>
      <c r="B16" s="1121">
        <v>951293.74784724705</v>
      </c>
      <c r="C16" s="1121">
        <v>1079295.7478472469</v>
      </c>
      <c r="D16" s="1121">
        <f t="shared" si="0"/>
        <v>128001.99999999988</v>
      </c>
      <c r="E16" s="1121">
        <f t="shared" si="1"/>
        <v>191994</v>
      </c>
      <c r="F16" s="1121">
        <v>8664</v>
      </c>
      <c r="G16" s="1121">
        <f>H16*K16</f>
        <v>191994.23999999999</v>
      </c>
      <c r="H16" s="1121">
        <v>8664</v>
      </c>
      <c r="I16" s="1121">
        <f t="shared" si="2"/>
        <v>191994</v>
      </c>
      <c r="J16" s="1121">
        <v>8664</v>
      </c>
      <c r="K16" s="1130">
        <v>22.16</v>
      </c>
      <c r="L16" s="1131" t="s">
        <v>1107</v>
      </c>
      <c r="M16" s="1106"/>
      <c r="N16" s="1119"/>
      <c r="O16" s="1106"/>
      <c r="P16" s="1106"/>
      <c r="Q16" s="1106"/>
    </row>
    <row r="17" spans="1:17" ht="15" customHeight="1">
      <c r="A17" s="1124" t="s">
        <v>1108</v>
      </c>
      <c r="B17" s="1125">
        <v>188743.73894312826</v>
      </c>
      <c r="C17" s="1125">
        <v>342479.73894312826</v>
      </c>
      <c r="D17" s="1125">
        <f t="shared" si="0"/>
        <v>153736</v>
      </c>
      <c r="E17" s="1125">
        <f t="shared" si="1"/>
        <v>230567</v>
      </c>
      <c r="F17" s="1125">
        <v>8130</v>
      </c>
      <c r="G17" s="1125">
        <f>ROUND(H17*K17,2)</f>
        <v>230566.8</v>
      </c>
      <c r="H17" s="1125">
        <v>8130</v>
      </c>
      <c r="I17" s="1125">
        <f t="shared" si="2"/>
        <v>230567</v>
      </c>
      <c r="J17" s="1125">
        <v>8130</v>
      </c>
      <c r="K17" s="1126">
        <v>28.36</v>
      </c>
      <c r="L17" s="1127">
        <v>172</v>
      </c>
      <c r="M17" s="1106"/>
      <c r="N17" s="1119"/>
      <c r="O17" s="1106"/>
      <c r="P17" s="1106"/>
      <c r="Q17" s="1106"/>
    </row>
    <row r="18" spans="1:17" ht="15" customHeight="1">
      <c r="A18" s="1124" t="s">
        <v>1109</v>
      </c>
      <c r="B18" s="1125">
        <v>656114.00053356215</v>
      </c>
      <c r="C18" s="1125">
        <v>758046.00053356215</v>
      </c>
      <c r="D18" s="1125">
        <f t="shared" si="0"/>
        <v>101932</v>
      </c>
      <c r="E18" s="1125">
        <f t="shared" si="1"/>
        <v>152901</v>
      </c>
      <c r="F18" s="1125">
        <v>3296</v>
      </c>
      <c r="G18" s="1125">
        <f>ROUND(H18*K18,2)</f>
        <v>152901.44</v>
      </c>
      <c r="H18" s="1125">
        <v>3296</v>
      </c>
      <c r="I18" s="1125">
        <f t="shared" si="2"/>
        <v>152901</v>
      </c>
      <c r="J18" s="1125">
        <v>3296</v>
      </c>
      <c r="K18" s="1126">
        <v>46.39</v>
      </c>
      <c r="L18" s="1127">
        <v>164</v>
      </c>
      <c r="M18" s="1106"/>
      <c r="N18" s="1119"/>
      <c r="O18" s="1106"/>
      <c r="P18" s="1106"/>
      <c r="Q18" s="1106"/>
    </row>
    <row r="19" spans="1:17" ht="15" customHeight="1">
      <c r="A19" s="1120" t="s">
        <v>1110</v>
      </c>
      <c r="B19" s="1121">
        <v>85454.324180069234</v>
      </c>
      <c r="C19" s="1121">
        <v>212429.32418006923</v>
      </c>
      <c r="D19" s="1121">
        <f t="shared" si="0"/>
        <v>126975</v>
      </c>
      <c r="E19" s="1121">
        <f t="shared" si="1"/>
        <v>190468</v>
      </c>
      <c r="F19" s="1121">
        <v>5954</v>
      </c>
      <c r="G19" s="1121">
        <f>H19*K19</f>
        <v>190468.46</v>
      </c>
      <c r="H19" s="1121">
        <v>5954</v>
      </c>
      <c r="I19" s="1121">
        <f t="shared" si="2"/>
        <v>190468</v>
      </c>
      <c r="J19" s="1121">
        <v>5954</v>
      </c>
      <c r="K19" s="1122">
        <v>31.99</v>
      </c>
      <c r="L19" s="1123" t="s">
        <v>1111</v>
      </c>
      <c r="M19" s="1106"/>
      <c r="N19" s="1119"/>
      <c r="O19" s="1106"/>
      <c r="P19" s="1106"/>
      <c r="Q19" s="1106"/>
    </row>
    <row r="20" spans="1:17" ht="15" customHeight="1">
      <c r="A20" s="1124" t="s">
        <v>1112</v>
      </c>
      <c r="B20" s="1125">
        <v>156622.07068047847</v>
      </c>
      <c r="C20" s="1125">
        <v>197953.07068047847</v>
      </c>
      <c r="D20" s="1125">
        <f t="shared" si="0"/>
        <v>41331</v>
      </c>
      <c r="E20" s="1125">
        <f t="shared" si="1"/>
        <v>61991</v>
      </c>
      <c r="F20" s="1125">
        <v>1894</v>
      </c>
      <c r="G20" s="1125">
        <f>ROUND(H20*K20,2)</f>
        <v>61990.62</v>
      </c>
      <c r="H20" s="1125">
        <v>1894</v>
      </c>
      <c r="I20" s="1125">
        <f t="shared" si="2"/>
        <v>61991</v>
      </c>
      <c r="J20" s="1125">
        <v>1894</v>
      </c>
      <c r="K20" s="1126">
        <v>32.729999999999997</v>
      </c>
      <c r="L20" s="1127">
        <v>235</v>
      </c>
      <c r="M20" s="1106"/>
      <c r="N20" s="1119"/>
      <c r="O20" s="1106"/>
      <c r="P20" s="1106"/>
      <c r="Q20" s="1106"/>
    </row>
    <row r="21" spans="1:17" ht="15" customHeight="1">
      <c r="A21" s="1120" t="s">
        <v>1113</v>
      </c>
      <c r="B21" s="1121">
        <v>468425.57344469038</v>
      </c>
      <c r="C21" s="1121">
        <v>539121.57344469032</v>
      </c>
      <c r="D21" s="1121">
        <f t="shared" si="0"/>
        <v>70695.999999999942</v>
      </c>
      <c r="E21" s="1121">
        <f t="shared" si="1"/>
        <v>106040</v>
      </c>
      <c r="F21" s="1121">
        <v>5735</v>
      </c>
      <c r="G21" s="1121">
        <f>H21*K21</f>
        <v>106040.15</v>
      </c>
      <c r="H21" s="1121">
        <v>5735</v>
      </c>
      <c r="I21" s="1121">
        <f t="shared" si="2"/>
        <v>106040</v>
      </c>
      <c r="J21" s="1121">
        <v>5735</v>
      </c>
      <c r="K21" s="1130">
        <v>18.489999999999998</v>
      </c>
      <c r="L21" s="1131" t="s">
        <v>1114</v>
      </c>
      <c r="M21" s="1106"/>
      <c r="N21" s="1119"/>
      <c r="O21" s="1106"/>
      <c r="P21" s="1106"/>
      <c r="Q21" s="1106"/>
    </row>
    <row r="22" spans="1:17" ht="15" customHeight="1">
      <c r="A22" s="1124" t="s">
        <v>1115</v>
      </c>
      <c r="B22" s="1125">
        <v>1042958.0788301263</v>
      </c>
      <c r="C22" s="1125">
        <v>1162513.0788301262</v>
      </c>
      <c r="D22" s="1125">
        <f t="shared" si="0"/>
        <v>119554.99999999988</v>
      </c>
      <c r="E22" s="1125">
        <f t="shared" si="1"/>
        <v>179350</v>
      </c>
      <c r="F22" s="1125">
        <v>4398</v>
      </c>
      <c r="G22" s="1125">
        <f>ROUND(H22*K22,2)</f>
        <v>179350.44</v>
      </c>
      <c r="H22" s="1125">
        <v>4398</v>
      </c>
      <c r="I22" s="1125">
        <f t="shared" si="2"/>
        <v>179350</v>
      </c>
      <c r="J22" s="1125">
        <v>4398</v>
      </c>
      <c r="K22" s="1126">
        <v>40.78</v>
      </c>
      <c r="L22" s="1127">
        <v>77</v>
      </c>
      <c r="M22" s="1106"/>
      <c r="N22" s="1119"/>
      <c r="O22" s="1106"/>
      <c r="P22" s="1106"/>
      <c r="Q22" s="1106"/>
    </row>
    <row r="23" spans="1:17" ht="15" customHeight="1">
      <c r="A23" s="1124" t="s">
        <v>1116</v>
      </c>
      <c r="B23" s="1125">
        <v>125519.70807576085</v>
      </c>
      <c r="C23" s="1125">
        <v>216501.70807576086</v>
      </c>
      <c r="D23" s="1125">
        <f t="shared" si="0"/>
        <v>90982.000000000015</v>
      </c>
      <c r="E23" s="1125">
        <f t="shared" si="1"/>
        <v>136458</v>
      </c>
      <c r="F23" s="1125">
        <v>3945</v>
      </c>
      <c r="G23" s="1125">
        <f>ROUND(H23*K23,2)</f>
        <v>136457.54999999999</v>
      </c>
      <c r="H23" s="1125">
        <v>3945</v>
      </c>
      <c r="I23" s="1125">
        <f t="shared" si="2"/>
        <v>136458</v>
      </c>
      <c r="J23" s="1125">
        <v>3945</v>
      </c>
      <c r="K23" s="1126">
        <v>34.590000000000003</v>
      </c>
      <c r="L23" s="1127">
        <v>57</v>
      </c>
      <c r="M23" s="1106"/>
      <c r="N23" s="1119"/>
      <c r="O23" s="1106"/>
      <c r="P23" s="1106"/>
      <c r="Q23" s="1106"/>
    </row>
    <row r="24" spans="1:17" ht="15" customHeight="1">
      <c r="A24" s="1124" t="s">
        <v>1117</v>
      </c>
      <c r="B24" s="1125">
        <v>192184.64959835165</v>
      </c>
      <c r="C24" s="1125">
        <v>341563.64959835168</v>
      </c>
      <c r="D24" s="1125">
        <f t="shared" si="0"/>
        <v>149379.00000000003</v>
      </c>
      <c r="E24" s="1125">
        <f t="shared" si="1"/>
        <v>224086</v>
      </c>
      <c r="F24" s="1125">
        <v>6235</v>
      </c>
      <c r="G24" s="1125">
        <f>ROUND(H24*K24,2)</f>
        <v>224085.9</v>
      </c>
      <c r="H24" s="1125">
        <v>6235</v>
      </c>
      <c r="I24" s="1125">
        <f t="shared" si="2"/>
        <v>224086</v>
      </c>
      <c r="J24" s="1125">
        <v>6235</v>
      </c>
      <c r="K24" s="1126">
        <v>35.94</v>
      </c>
      <c r="L24" s="1127">
        <v>31</v>
      </c>
      <c r="M24" s="1106"/>
      <c r="N24" s="1119"/>
      <c r="O24" s="1106"/>
      <c r="P24" s="1106"/>
      <c r="Q24" s="1106"/>
    </row>
    <row r="25" spans="1:17" ht="15" customHeight="1">
      <c r="A25" s="1120" t="s">
        <v>1118</v>
      </c>
      <c r="B25" s="1121">
        <v>1193170.0825601311</v>
      </c>
      <c r="C25" s="1121">
        <v>1537775.0825601311</v>
      </c>
      <c r="D25" s="1121">
        <f t="shared" si="0"/>
        <v>344605</v>
      </c>
      <c r="E25" s="1121">
        <f t="shared" si="1"/>
        <v>517044</v>
      </c>
      <c r="F25" s="1121">
        <v>31317</v>
      </c>
      <c r="G25" s="1121">
        <f>H25*K25</f>
        <v>517043.67000000004</v>
      </c>
      <c r="H25" s="1121">
        <v>31317</v>
      </c>
      <c r="I25" s="1121">
        <f t="shared" si="2"/>
        <v>517044</v>
      </c>
      <c r="J25" s="1121">
        <v>31317</v>
      </c>
      <c r="K25" s="1122">
        <v>16.510000000000002</v>
      </c>
      <c r="L25" s="1123">
        <v>11</v>
      </c>
      <c r="M25" s="1106"/>
      <c r="N25" s="1119"/>
      <c r="O25" s="1106"/>
      <c r="P25" s="1106"/>
      <c r="Q25" s="1106"/>
    </row>
    <row r="26" spans="1:17" s="1106" customFormat="1" ht="15" customHeight="1">
      <c r="A26" s="1124" t="s">
        <v>1119</v>
      </c>
      <c r="B26" s="1125">
        <v>969571.89064827154</v>
      </c>
      <c r="C26" s="1125">
        <v>1214069.8906482714</v>
      </c>
      <c r="D26" s="1125">
        <f t="shared" si="0"/>
        <v>244497.99999999988</v>
      </c>
      <c r="E26" s="1125">
        <f t="shared" si="1"/>
        <v>366749</v>
      </c>
      <c r="F26" s="1125">
        <v>8468</v>
      </c>
      <c r="G26" s="1125">
        <f>ROUND(H26*K26,2)</f>
        <v>366749.08</v>
      </c>
      <c r="H26" s="1125">
        <v>8468</v>
      </c>
      <c r="I26" s="1125">
        <f t="shared" si="2"/>
        <v>366749</v>
      </c>
      <c r="J26" s="1125">
        <v>8468</v>
      </c>
      <c r="K26" s="1126">
        <v>43.31</v>
      </c>
      <c r="L26" s="1127" t="s">
        <v>472</v>
      </c>
      <c r="N26" s="1119"/>
    </row>
    <row r="27" spans="1:17" ht="15" customHeight="1">
      <c r="A27" s="1132" t="s">
        <v>471</v>
      </c>
      <c r="B27" s="1133" t="s">
        <v>472</v>
      </c>
      <c r="C27" s="1133" t="s">
        <v>472</v>
      </c>
      <c r="D27" s="1134" t="s">
        <v>472</v>
      </c>
      <c r="E27" s="1135">
        <f>SUM(E12:E26)</f>
        <v>3156279</v>
      </c>
      <c r="F27" s="1135">
        <f t="shared" ref="F27:J27" si="3">SUM(F12:F26)</f>
        <v>99953</v>
      </c>
      <c r="G27" s="1135">
        <f>SUM(G12:G26)</f>
        <v>3156279.44</v>
      </c>
      <c r="H27" s="1135">
        <f t="shared" si="3"/>
        <v>99953</v>
      </c>
      <c r="I27" s="1135">
        <f>SUM(I12:I26)</f>
        <v>3156279</v>
      </c>
      <c r="J27" s="1135">
        <f t="shared" si="3"/>
        <v>99953</v>
      </c>
      <c r="K27" s="1134" t="s">
        <v>472</v>
      </c>
      <c r="L27" s="1136" t="s">
        <v>472</v>
      </c>
      <c r="M27" s="1106"/>
      <c r="N27" s="1119"/>
      <c r="O27" s="1106"/>
      <c r="P27" s="1106"/>
      <c r="Q27" s="1106"/>
    </row>
    <row r="28" spans="1:17" ht="15" customHeight="1">
      <c r="A28" s="1106"/>
      <c r="B28" s="1106"/>
      <c r="C28" s="1106"/>
      <c r="D28" s="1106"/>
      <c r="E28" s="1106"/>
      <c r="F28" s="1106"/>
      <c r="G28" s="1106"/>
      <c r="H28" s="1106"/>
      <c r="I28" s="1106"/>
      <c r="J28" s="1106"/>
      <c r="K28" s="1106"/>
      <c r="L28" s="1107"/>
      <c r="M28" s="1106"/>
      <c r="N28" s="1106"/>
      <c r="O28" s="1106"/>
      <c r="P28" s="1106"/>
      <c r="Q28" s="1106"/>
    </row>
    <row r="29" spans="1:17" ht="15" customHeight="1">
      <c r="A29" s="1106"/>
      <c r="B29" s="1106"/>
      <c r="C29" s="1106"/>
      <c r="D29" s="1106"/>
      <c r="E29" s="1106"/>
      <c r="F29" s="1115"/>
      <c r="G29" s="1106"/>
      <c r="H29" s="1106"/>
      <c r="I29" s="1106"/>
      <c r="J29" s="1106"/>
      <c r="K29" s="1106"/>
      <c r="L29" s="1107"/>
      <c r="M29" s="1106"/>
      <c r="N29" s="1106"/>
      <c r="O29" s="1106"/>
      <c r="P29" s="1106"/>
      <c r="Q29" s="1106"/>
    </row>
    <row r="30" spans="1:17" s="1140" customFormat="1" ht="15" customHeight="1">
      <c r="A30" s="1114" t="s">
        <v>1120</v>
      </c>
      <c r="B30" s="1114">
        <v>2026</v>
      </c>
      <c r="C30" s="1114">
        <v>2027</v>
      </c>
      <c r="D30" s="1114">
        <v>2028</v>
      </c>
      <c r="E30" s="1137"/>
      <c r="F30" s="1137"/>
      <c r="G30" s="1138"/>
      <c r="H30" s="1137"/>
      <c r="I30" s="1137"/>
      <c r="J30" s="1137"/>
      <c r="K30" s="1137"/>
      <c r="L30" s="1139"/>
      <c r="M30" s="1137"/>
      <c r="N30" s="1137"/>
      <c r="O30" s="1137"/>
      <c r="P30" s="1137"/>
      <c r="Q30" s="1137"/>
    </row>
    <row r="31" spans="1:17" ht="15" customHeight="1">
      <c r="A31" s="1141" t="s">
        <v>1121</v>
      </c>
      <c r="B31" s="1142">
        <f>F12+F13+F16+F19+F21+F25</f>
        <v>57053</v>
      </c>
      <c r="C31" s="1142">
        <f>H12+H13+H16+H19+H21+H25</f>
        <v>57053</v>
      </c>
      <c r="D31" s="1142">
        <f>J12++J13+J16+J19+J21+J25</f>
        <v>57053</v>
      </c>
    </row>
    <row r="32" spans="1:17" ht="15" customHeight="1">
      <c r="A32" s="1143" t="s">
        <v>1122</v>
      </c>
      <c r="B32" s="1142">
        <f>F14+F15+F17+F18+F20+F22+F23+F24+F26</f>
        <v>42900</v>
      </c>
      <c r="C32" s="1142">
        <f>H14+H15+H17+H18+H20+H22+H23+H24+H26</f>
        <v>42900</v>
      </c>
      <c r="D32" s="1142">
        <f>J14+J15+J17+J18+J20+J22+J23+J24+J26</f>
        <v>42900</v>
      </c>
      <c r="G32" s="1144"/>
    </row>
    <row r="36" spans="1:1" ht="15" customHeight="1">
      <c r="A36" s="456"/>
    </row>
    <row r="37" spans="1:1" ht="15" customHeight="1">
      <c r="A37" s="456"/>
    </row>
    <row r="38" spans="1:1" ht="15" customHeight="1">
      <c r="A38" s="456"/>
    </row>
  </sheetData>
  <pageMargins left="0.7" right="0.7" top="0.75" bottom="0.75" header="0.3" footer="0.3"/>
  <pageSetup paperSize="9" scale="28" orientation="portrait" verticalDpi="4294967295"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sheetPr>
  <dimension ref="A1:K37"/>
  <sheetViews>
    <sheetView view="pageBreakPreview" zoomScale="60" zoomScaleNormal="100" workbookViewId="0">
      <selection activeCell="K19" sqref="K19"/>
    </sheetView>
  </sheetViews>
  <sheetFormatPr defaultColWidth="9.125" defaultRowHeight="15"/>
  <cols>
    <col min="1" max="1" width="31.25" style="1104" customWidth="1"/>
    <col min="2" max="2" width="17.25" style="1104" customWidth="1"/>
    <col min="3" max="3" width="24.75" style="1104" customWidth="1"/>
    <col min="4" max="4" width="20.75" style="1104" customWidth="1"/>
    <col min="5" max="5" width="22.5" style="1104" customWidth="1"/>
    <col min="6" max="6" width="17.25" style="1104" customWidth="1"/>
    <col min="7" max="7" width="20.125" style="1104" customWidth="1"/>
    <col min="8" max="8" width="20.75" style="1104" customWidth="1"/>
    <col min="9" max="9" width="19" style="1104" customWidth="1"/>
    <col min="10" max="16384" width="9.125" style="1104"/>
  </cols>
  <sheetData>
    <row r="1" spans="1:11">
      <c r="I1" s="1254" t="s">
        <v>884</v>
      </c>
    </row>
    <row r="2" spans="1:11">
      <c r="A2" s="1087" t="s">
        <v>1172</v>
      </c>
      <c r="B2" s="179"/>
      <c r="C2" s="179"/>
      <c r="D2" s="179"/>
      <c r="E2" s="179"/>
      <c r="F2" s="179"/>
      <c r="G2" s="179"/>
      <c r="H2" s="179"/>
      <c r="I2" s="179"/>
      <c r="J2" s="179"/>
      <c r="K2" s="179"/>
    </row>
    <row r="3" spans="1:11">
      <c r="A3" s="179"/>
      <c r="B3" s="179"/>
      <c r="C3" s="179"/>
      <c r="D3" s="179"/>
      <c r="E3" s="179"/>
      <c r="F3" s="179"/>
      <c r="G3" s="179"/>
      <c r="H3" s="179"/>
      <c r="I3" s="179"/>
      <c r="J3" s="179"/>
      <c r="K3" s="179"/>
    </row>
    <row r="4" spans="1:11" ht="65.25" customHeight="1">
      <c r="A4" s="1088" t="s">
        <v>265</v>
      </c>
      <c r="B4" s="1088" t="s">
        <v>1019</v>
      </c>
      <c r="C4" s="1088" t="s">
        <v>1020</v>
      </c>
      <c r="D4" s="1088" t="s">
        <v>1021</v>
      </c>
      <c r="E4" s="1088" t="s">
        <v>1022</v>
      </c>
      <c r="F4" s="179"/>
      <c r="G4" s="179"/>
      <c r="H4" s="179"/>
      <c r="I4" s="179"/>
      <c r="J4" s="179"/>
      <c r="K4" s="179"/>
    </row>
    <row r="5" spans="1:11" ht="25.5">
      <c r="A5" s="1255" t="s">
        <v>52</v>
      </c>
      <c r="B5" s="1256">
        <f>ROUND(E14,0)</f>
        <v>300047</v>
      </c>
      <c r="C5" s="1256">
        <f>G14</f>
        <v>445806.66</v>
      </c>
      <c r="D5" s="1256">
        <f>I14</f>
        <v>591566.65999999992</v>
      </c>
      <c r="E5" s="1257">
        <f>I14</f>
        <v>591566.65999999992</v>
      </c>
      <c r="F5" s="179"/>
      <c r="G5" s="179"/>
      <c r="H5" s="179"/>
      <c r="I5" s="179"/>
      <c r="J5" s="179"/>
      <c r="K5" s="179"/>
    </row>
    <row r="6" spans="1:11">
      <c r="A6" s="179"/>
      <c r="B6" s="1258"/>
      <c r="C6" s="1258"/>
      <c r="D6" s="1258"/>
      <c r="E6" s="1258"/>
      <c r="F6" s="1258"/>
      <c r="G6" s="1258"/>
      <c r="H6" s="1258"/>
      <c r="I6" s="1258"/>
      <c r="J6" s="179"/>
      <c r="K6" s="179"/>
    </row>
    <row r="7" spans="1:11">
      <c r="A7" s="999"/>
      <c r="B7" s="1258"/>
      <c r="C7" s="1258"/>
      <c r="D7" s="1258"/>
      <c r="E7" s="1258"/>
      <c r="F7" s="1258"/>
      <c r="G7" s="1258"/>
      <c r="H7" s="1258"/>
      <c r="I7" s="1258"/>
      <c r="J7" s="179"/>
      <c r="K7" s="179"/>
    </row>
    <row r="8" spans="1:11" ht="15" customHeight="1">
      <c r="A8" s="996"/>
      <c r="B8" s="1755">
        <v>2025</v>
      </c>
      <c r="C8" s="1756"/>
      <c r="D8" s="1259">
        <v>2026</v>
      </c>
      <c r="E8" s="1260"/>
      <c r="F8" s="1755">
        <v>2027</v>
      </c>
      <c r="G8" s="1757"/>
      <c r="H8" s="1758">
        <v>2028</v>
      </c>
      <c r="I8" s="1758"/>
      <c r="J8" s="179"/>
      <c r="K8" s="179"/>
    </row>
    <row r="9" spans="1:11" ht="25.5">
      <c r="A9" s="1261" t="s">
        <v>760</v>
      </c>
      <c r="B9" s="1262" t="s">
        <v>281</v>
      </c>
      <c r="C9" s="1262" t="s">
        <v>1173</v>
      </c>
      <c r="D9" s="1263" t="s">
        <v>281</v>
      </c>
      <c r="E9" s="1263" t="s">
        <v>1070</v>
      </c>
      <c r="F9" s="1264" t="s">
        <v>281</v>
      </c>
      <c r="G9" s="1265" t="s">
        <v>1070</v>
      </c>
      <c r="H9" s="1266" t="s">
        <v>281</v>
      </c>
      <c r="I9" s="1264" t="s">
        <v>1070</v>
      </c>
      <c r="J9" s="179"/>
      <c r="K9" s="179"/>
    </row>
    <row r="10" spans="1:11">
      <c r="A10" s="991" t="s">
        <v>1174</v>
      </c>
      <c r="B10" s="995">
        <v>16432</v>
      </c>
      <c r="C10" s="1267">
        <f>B10*(D18+D19+(D20*2)+(D21*2)+D22+D23+D24+D25)</f>
        <v>1040967.2</v>
      </c>
      <c r="D10" s="995">
        <v>18500</v>
      </c>
      <c r="E10" s="995">
        <f>(D10-B10)*(D18+D19+(D20*2)+(D21*2)+D22+D23+D24+D25+D26)</f>
        <v>150715.84</v>
      </c>
      <c r="F10" s="995">
        <v>19500</v>
      </c>
      <c r="G10" s="1267">
        <f>ROUND((F10-B10)*(D18+D19+(D20*2)+(D21*2)+D22+D23+D24+D25+D26),2)</f>
        <v>223595.84</v>
      </c>
      <c r="H10" s="995">
        <v>20500</v>
      </c>
      <c r="I10" s="1267">
        <f>ROUND((H10-B10)*(D18+D19+(D20*2)+(D21*2)+D22+D23+D24+D25+D26),2)</f>
        <v>296475.84000000003</v>
      </c>
      <c r="J10" s="179"/>
      <c r="K10" s="179"/>
    </row>
    <row r="11" spans="1:11">
      <c r="A11" s="1268" t="s">
        <v>1175</v>
      </c>
      <c r="B11" s="1269">
        <v>2659</v>
      </c>
      <c r="C11" s="1270">
        <f>B11*(D18+D19+(D20*2)+(D21*2)+D22+D23+D24+D25)</f>
        <v>168447.65</v>
      </c>
      <c r="D11" s="995">
        <v>3000</v>
      </c>
      <c r="E11" s="995">
        <f>(D11-B11)*(D18+D19+(D20*2)+(D21*2)+D22+D23+D24+D25+D26)</f>
        <v>24852.079999999998</v>
      </c>
      <c r="F11" s="995">
        <v>3250</v>
      </c>
      <c r="G11" s="1267">
        <f>ROUND((F11-B11)*(D18+D19+(D20*2)+(D21*2)+D22+D23+D24+D25+D26),2)-0.3</f>
        <v>43071.78</v>
      </c>
      <c r="H11" s="995">
        <v>3500</v>
      </c>
      <c r="I11" s="1267">
        <f>ROUND((H11-B11)*(D18+D19+(D20*2)+(D21*2)+D22+D23+D24+D25+D26),2)-0.3</f>
        <v>61291.78</v>
      </c>
      <c r="J11" s="179"/>
      <c r="K11" s="179"/>
    </row>
    <row r="12" spans="1:11">
      <c r="A12" s="1268" t="s">
        <v>1176</v>
      </c>
      <c r="B12" s="1269">
        <v>792</v>
      </c>
      <c r="C12" s="1270">
        <f>B12*(D18+D19+(D20*2)+(D21*2)+D22+D23+D24+D25)</f>
        <v>50173.2</v>
      </c>
      <c r="D12" s="995">
        <v>1500</v>
      </c>
      <c r="E12" s="995">
        <f>(D12-B12)*(D18+D19+(D20*2)+(D21*2)+D22+D23+D24+D25+D26)</f>
        <v>51599.039999999994</v>
      </c>
      <c r="F12" s="995">
        <v>1750</v>
      </c>
      <c r="G12" s="1267">
        <f>ROUND((F12-B12)*(D18+D19+(D20*2)+(D21*2)+D22+D23+D24+D25+D26),2)</f>
        <v>69819.039999999994</v>
      </c>
      <c r="H12" s="995">
        <v>2000</v>
      </c>
      <c r="I12" s="1267">
        <f>ROUND((H12-B12)*(D18+D19+(D20*2)+(D21*2)+D22+D23+D24+D25+D26),2)</f>
        <v>88039.039999999994</v>
      </c>
      <c r="J12" s="179"/>
      <c r="K12" s="179"/>
    </row>
    <row r="13" spans="1:11">
      <c r="A13" s="1268" t="s">
        <v>1177</v>
      </c>
      <c r="B13" s="995">
        <v>0</v>
      </c>
      <c r="C13" s="995">
        <v>0</v>
      </c>
      <c r="D13" s="995">
        <v>1000</v>
      </c>
      <c r="E13" s="995">
        <f>(D13-B13)*(D18+D19+(D20*2)+(D21*2)+D22+D23+D24+D25+D26)</f>
        <v>72880</v>
      </c>
      <c r="F13" s="995">
        <v>1500</v>
      </c>
      <c r="G13" s="1267">
        <f>ROUND((F13-B13)*(D18+D19+(D20*2)+(D21*2)+D22+D23+D24+D25+D26),2)</f>
        <v>109320</v>
      </c>
      <c r="H13" s="995">
        <v>2000</v>
      </c>
      <c r="I13" s="1267">
        <f>ROUND((H13-B13)*(D18+D19+(D20*2)+(D21*2)+D22+D23+D24+D25+D26),2)</f>
        <v>145760</v>
      </c>
      <c r="J13" s="179"/>
      <c r="K13" s="179"/>
    </row>
    <row r="14" spans="1:11" s="1140" customFormat="1" ht="14.25">
      <c r="A14" s="1271" t="s">
        <v>471</v>
      </c>
      <c r="B14" s="998">
        <v>19883</v>
      </c>
      <c r="C14" s="998">
        <f>SUM(C10:C13)</f>
        <v>1259588.0499999998</v>
      </c>
      <c r="D14" s="998">
        <v>24000</v>
      </c>
      <c r="E14" s="998">
        <f>SUM(E10:E13)</f>
        <v>300046.95999999996</v>
      </c>
      <c r="F14" s="998">
        <v>26000</v>
      </c>
      <c r="G14" s="1272">
        <f>SUM(G10:G13)</f>
        <v>445806.66</v>
      </c>
      <c r="H14" s="998">
        <v>28000</v>
      </c>
      <c r="I14" s="1272">
        <f>SUM(I10:I13)</f>
        <v>591566.65999999992</v>
      </c>
      <c r="J14" s="999"/>
      <c r="K14" s="999"/>
    </row>
    <row r="15" spans="1:11">
      <c r="A15" s="179"/>
      <c r="B15" s="1258"/>
      <c r="C15" s="1258"/>
      <c r="D15" s="179"/>
      <c r="E15" s="179"/>
      <c r="F15" s="179"/>
      <c r="G15" s="179"/>
      <c r="H15" s="179"/>
      <c r="I15" s="179"/>
      <c r="J15" s="179"/>
      <c r="K15" s="179"/>
    </row>
    <row r="16" spans="1:11">
      <c r="A16" s="179"/>
      <c r="B16" s="179"/>
      <c r="C16" s="179"/>
      <c r="D16" s="179"/>
      <c r="E16" s="179"/>
      <c r="F16" s="179"/>
      <c r="G16" s="179"/>
      <c r="H16" s="179"/>
      <c r="I16" s="179"/>
      <c r="J16" s="179"/>
      <c r="K16" s="179"/>
    </row>
    <row r="17" spans="1:11" ht="28.5" customHeight="1">
      <c r="A17" s="1273" t="s">
        <v>274</v>
      </c>
      <c r="B17" s="1759" t="s">
        <v>275</v>
      </c>
      <c r="C17" s="1760"/>
      <c r="D17" s="1265" t="s">
        <v>316</v>
      </c>
      <c r="E17" s="1265" t="s">
        <v>1178</v>
      </c>
      <c r="F17" s="179"/>
      <c r="G17" s="179"/>
      <c r="H17" s="179"/>
      <c r="I17" s="179"/>
      <c r="J17" s="179"/>
      <c r="K17" s="179"/>
    </row>
    <row r="18" spans="1:11">
      <c r="A18" s="716"/>
      <c r="B18" s="1753" t="s">
        <v>1179</v>
      </c>
      <c r="C18" s="1754"/>
      <c r="D18" s="1274">
        <v>28.13</v>
      </c>
      <c r="E18" s="1275">
        <v>1</v>
      </c>
      <c r="F18" s="680"/>
      <c r="G18" s="179"/>
      <c r="H18" s="179"/>
      <c r="I18" s="179"/>
      <c r="J18" s="179"/>
      <c r="K18" s="179"/>
    </row>
    <row r="19" spans="1:11" ht="36" customHeight="1">
      <c r="A19" s="1276" t="s">
        <v>1180</v>
      </c>
      <c r="B19" s="1753" t="s">
        <v>1181</v>
      </c>
      <c r="C19" s="1754"/>
      <c r="D19" s="1277">
        <v>9.67</v>
      </c>
      <c r="E19" s="1278">
        <v>1</v>
      </c>
      <c r="F19" s="179"/>
      <c r="G19" s="179"/>
      <c r="H19" s="179"/>
      <c r="I19" s="179"/>
      <c r="J19" s="179"/>
      <c r="K19" s="179"/>
    </row>
    <row r="20" spans="1:11">
      <c r="A20" s="1276" t="s">
        <v>1182</v>
      </c>
      <c r="B20" s="1749" t="s">
        <v>1183</v>
      </c>
      <c r="C20" s="1750"/>
      <c r="D20" s="1279">
        <v>1.83</v>
      </c>
      <c r="E20" s="1280">
        <v>2</v>
      </c>
      <c r="F20" s="179"/>
      <c r="G20" s="179"/>
      <c r="H20" s="179"/>
      <c r="I20" s="179"/>
      <c r="J20" s="179"/>
      <c r="K20" s="179"/>
    </row>
    <row r="21" spans="1:11">
      <c r="A21" s="1276" t="s">
        <v>1184</v>
      </c>
      <c r="B21" s="1749" t="s">
        <v>1185</v>
      </c>
      <c r="C21" s="1750"/>
      <c r="D21" s="1279">
        <v>6.06</v>
      </c>
      <c r="E21" s="1280">
        <v>2</v>
      </c>
      <c r="F21" s="179"/>
      <c r="G21" s="179"/>
      <c r="H21" s="179"/>
      <c r="I21" s="179"/>
      <c r="J21" s="179"/>
      <c r="K21" s="179"/>
    </row>
    <row r="22" spans="1:11">
      <c r="A22" s="1276" t="s">
        <v>1186</v>
      </c>
      <c r="B22" s="1751" t="s">
        <v>1187</v>
      </c>
      <c r="C22" s="1752"/>
      <c r="D22" s="1281">
        <v>1.52</v>
      </c>
      <c r="E22" s="1282">
        <v>1</v>
      </c>
      <c r="F22" s="179"/>
      <c r="G22" s="179"/>
      <c r="H22" s="179"/>
      <c r="I22" s="179"/>
      <c r="J22" s="179"/>
      <c r="K22" s="179"/>
    </row>
    <row r="23" spans="1:11" ht="48.75" customHeight="1">
      <c r="A23" s="1276" t="s">
        <v>1188</v>
      </c>
      <c r="B23" s="1751" t="s">
        <v>1189</v>
      </c>
      <c r="C23" s="1752"/>
      <c r="D23" s="1281">
        <v>3.93</v>
      </c>
      <c r="E23" s="1282">
        <v>1</v>
      </c>
      <c r="F23" s="179"/>
      <c r="G23" s="179"/>
      <c r="H23" s="179"/>
      <c r="I23" s="179"/>
      <c r="J23" s="179"/>
      <c r="K23" s="179"/>
    </row>
    <row r="24" spans="1:11">
      <c r="A24" s="1276" t="s">
        <v>1190</v>
      </c>
      <c r="B24" s="1751" t="s">
        <v>1191</v>
      </c>
      <c r="C24" s="1752"/>
      <c r="D24" s="1281">
        <v>1.72</v>
      </c>
      <c r="E24" s="1282">
        <v>1</v>
      </c>
      <c r="F24" s="179"/>
      <c r="G24" s="179"/>
      <c r="H24" s="179"/>
      <c r="I24" s="179"/>
      <c r="J24" s="179"/>
      <c r="K24" s="179"/>
    </row>
    <row r="25" spans="1:11" ht="27.75" customHeight="1">
      <c r="A25" s="1283" t="s">
        <v>1192</v>
      </c>
      <c r="B25" s="1748" t="s">
        <v>1193</v>
      </c>
      <c r="C25" s="1748"/>
      <c r="D25" s="1284">
        <v>2.6</v>
      </c>
      <c r="E25" s="1285">
        <v>1</v>
      </c>
      <c r="F25" s="179"/>
      <c r="G25" s="179"/>
      <c r="H25" s="179"/>
      <c r="I25" s="179"/>
      <c r="J25" s="179"/>
      <c r="K25" s="179"/>
    </row>
    <row r="26" spans="1:11">
      <c r="A26" s="1286" t="s">
        <v>1194</v>
      </c>
      <c r="B26" s="1748" t="s">
        <v>1195</v>
      </c>
      <c r="C26" s="1748"/>
      <c r="D26" s="1284">
        <v>9.5299999999999994</v>
      </c>
      <c r="E26" s="1285">
        <v>1</v>
      </c>
      <c r="F26" s="179"/>
      <c r="G26" s="179"/>
      <c r="H26" s="179"/>
      <c r="I26" s="179"/>
      <c r="J26" s="179"/>
      <c r="K26" s="179"/>
    </row>
    <row r="27" spans="1:11">
      <c r="A27" s="179"/>
      <c r="B27" s="179"/>
      <c r="C27" s="179"/>
      <c r="D27" s="179"/>
      <c r="E27" s="179"/>
      <c r="F27" s="179"/>
      <c r="G27" s="179"/>
      <c r="H27" s="179"/>
      <c r="I27" s="179"/>
      <c r="J27" s="179"/>
      <c r="K27" s="179"/>
    </row>
    <row r="28" spans="1:11">
      <c r="A28" s="456"/>
      <c r="B28" s="179"/>
      <c r="C28" s="179"/>
      <c r="D28" s="179"/>
      <c r="E28" s="179"/>
      <c r="F28" s="179"/>
      <c r="G28" s="179"/>
      <c r="H28" s="179"/>
      <c r="I28" s="179"/>
      <c r="J28" s="179"/>
      <c r="K28" s="179"/>
    </row>
    <row r="29" spans="1:11">
      <c r="A29" s="456"/>
      <c r="B29" s="179"/>
      <c r="C29" s="179"/>
      <c r="D29" s="179"/>
      <c r="E29" s="179"/>
      <c r="F29" s="179"/>
      <c r="G29" s="179"/>
      <c r="H29" s="179"/>
      <c r="I29" s="179"/>
      <c r="J29" s="179"/>
      <c r="K29" s="179"/>
    </row>
    <row r="30" spans="1:11">
      <c r="A30" s="456"/>
      <c r="B30" s="179"/>
      <c r="C30" s="179"/>
      <c r="D30" s="179"/>
      <c r="E30" s="179"/>
      <c r="F30" s="179"/>
      <c r="G30" s="179"/>
      <c r="H30" s="179"/>
      <c r="I30" s="179"/>
      <c r="J30" s="179"/>
      <c r="K30" s="179"/>
    </row>
    <row r="31" spans="1:11">
      <c r="A31" s="179"/>
      <c r="B31" s="179"/>
      <c r="C31" s="179"/>
      <c r="D31" s="179"/>
      <c r="E31" s="179"/>
      <c r="F31" s="179"/>
      <c r="G31" s="179"/>
      <c r="H31" s="179"/>
      <c r="I31" s="179"/>
      <c r="J31" s="179"/>
      <c r="K31" s="179"/>
    </row>
    <row r="32" spans="1:11">
      <c r="A32" s="179"/>
      <c r="B32" s="179"/>
      <c r="C32" s="179"/>
      <c r="D32" s="179"/>
      <c r="E32" s="179"/>
      <c r="F32" s="179"/>
      <c r="G32" s="179"/>
      <c r="H32" s="179"/>
      <c r="I32" s="179"/>
      <c r="J32" s="179"/>
      <c r="K32" s="179"/>
    </row>
    <row r="33" spans="1:11">
      <c r="A33" s="179"/>
      <c r="B33" s="179"/>
      <c r="C33" s="179"/>
      <c r="D33" s="179"/>
      <c r="E33" s="179"/>
      <c r="F33" s="179"/>
      <c r="G33" s="179"/>
      <c r="H33" s="179"/>
      <c r="I33" s="179"/>
      <c r="J33" s="179"/>
      <c r="K33" s="179"/>
    </row>
    <row r="34" spans="1:11">
      <c r="A34" s="179"/>
      <c r="B34" s="179"/>
      <c r="C34" s="179"/>
      <c r="D34" s="179"/>
      <c r="E34" s="179"/>
      <c r="F34" s="179"/>
      <c r="G34" s="179"/>
      <c r="H34" s="179"/>
      <c r="I34" s="179"/>
      <c r="J34" s="179"/>
      <c r="K34" s="179"/>
    </row>
    <row r="35" spans="1:11">
      <c r="A35" s="179"/>
      <c r="B35" s="179"/>
      <c r="C35" s="179"/>
      <c r="D35" s="179"/>
      <c r="E35" s="179"/>
      <c r="F35" s="179"/>
      <c r="G35" s="179"/>
      <c r="H35" s="179"/>
      <c r="I35" s="179"/>
      <c r="J35" s="179"/>
      <c r="K35" s="179"/>
    </row>
    <row r="36" spans="1:11">
      <c r="A36" s="179"/>
      <c r="B36" s="179"/>
      <c r="C36" s="179"/>
      <c r="D36" s="179"/>
      <c r="E36" s="179"/>
      <c r="F36" s="179"/>
      <c r="G36" s="179"/>
      <c r="H36" s="179"/>
      <c r="I36" s="179"/>
      <c r="J36" s="179"/>
      <c r="K36" s="179"/>
    </row>
    <row r="37" spans="1:11">
      <c r="A37" s="179"/>
      <c r="B37" s="179"/>
      <c r="C37" s="179"/>
      <c r="D37" s="179"/>
      <c r="E37" s="179"/>
      <c r="F37" s="179"/>
      <c r="G37" s="179"/>
      <c r="H37" s="179"/>
      <c r="I37" s="179"/>
      <c r="J37" s="179"/>
      <c r="K37" s="179"/>
    </row>
  </sheetData>
  <mergeCells count="13">
    <mergeCell ref="B19:C19"/>
    <mergeCell ref="B8:C8"/>
    <mergeCell ref="F8:G8"/>
    <mergeCell ref="H8:I8"/>
    <mergeCell ref="B17:C17"/>
    <mergeCell ref="B18:C18"/>
    <mergeCell ref="B26:C26"/>
    <mergeCell ref="B20:C20"/>
    <mergeCell ref="B21:C21"/>
    <mergeCell ref="B22:C22"/>
    <mergeCell ref="B23:C23"/>
    <mergeCell ref="B24:C24"/>
    <mergeCell ref="B25:C25"/>
  </mergeCells>
  <pageMargins left="0.23622047244094491" right="0.23622047244094491" top="0.74803149606299213" bottom="0.74803149606299213" header="0.31496062992125984" footer="0.31496062992125984"/>
  <pageSetup scale="6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sheetPr>
  <dimension ref="A1:N15"/>
  <sheetViews>
    <sheetView zoomScale="70" zoomScaleNormal="70" workbookViewId="0">
      <selection activeCell="L1" sqref="L1"/>
    </sheetView>
  </sheetViews>
  <sheetFormatPr defaultColWidth="9.125" defaultRowHeight="15"/>
  <cols>
    <col min="1" max="1" width="29.75" style="448" customWidth="1"/>
    <col min="2" max="4" width="18" style="448" customWidth="1"/>
    <col min="5" max="5" width="21.75" style="448" customWidth="1"/>
    <col min="6" max="8" width="11.5" style="448" customWidth="1"/>
    <col min="9" max="9" width="13.25" style="448" customWidth="1"/>
    <col min="10" max="10" width="14.125" style="448" customWidth="1"/>
    <col min="11" max="11" width="13.75" style="448" customWidth="1"/>
    <col min="12" max="12" width="16.5" style="448" customWidth="1"/>
    <col min="13" max="16384" width="9.125" style="448"/>
  </cols>
  <sheetData>
    <row r="1" spans="1:14">
      <c r="L1" s="413" t="s">
        <v>1199</v>
      </c>
    </row>
    <row r="2" spans="1:14">
      <c r="A2" s="1342" t="s">
        <v>1255</v>
      </c>
      <c r="B2" s="1342"/>
      <c r="C2" s="1342"/>
      <c r="D2" s="517"/>
      <c r="E2" s="517"/>
      <c r="F2" s="517"/>
      <c r="G2" s="517"/>
      <c r="H2" s="517"/>
      <c r="I2" s="517"/>
      <c r="J2" s="517"/>
      <c r="K2" s="517"/>
      <c r="L2" s="517"/>
      <c r="M2" s="179"/>
    </row>
    <row r="3" spans="1:14" ht="62.25" customHeight="1">
      <c r="A3" s="973" t="s">
        <v>265</v>
      </c>
      <c r="B3" s="973" t="s">
        <v>1019</v>
      </c>
      <c r="C3" s="973" t="s">
        <v>1020</v>
      </c>
      <c r="D3" s="973" t="s">
        <v>1021</v>
      </c>
      <c r="E3" s="973" t="s">
        <v>1022</v>
      </c>
      <c r="F3" s="517"/>
      <c r="G3" s="517"/>
      <c r="H3" s="517"/>
      <c r="I3" s="517"/>
      <c r="J3" s="517"/>
      <c r="K3" s="517"/>
      <c r="L3" s="517"/>
      <c r="M3" s="179"/>
    </row>
    <row r="4" spans="1:14" ht="45.75" customHeight="1">
      <c r="A4" s="1000" t="s">
        <v>1034</v>
      </c>
      <c r="B4" s="1343">
        <f>L9</f>
        <v>59126</v>
      </c>
      <c r="C4" s="1343">
        <f>L9</f>
        <v>59126</v>
      </c>
      <c r="D4" s="1343">
        <f>L9</f>
        <v>59126</v>
      </c>
      <c r="E4" s="1344">
        <f>D4</f>
        <v>59126</v>
      </c>
      <c r="F4" s="517"/>
      <c r="G4" s="517"/>
      <c r="H4" s="517"/>
      <c r="I4" s="517"/>
      <c r="J4" s="517"/>
      <c r="K4" s="517"/>
      <c r="L4" s="517"/>
      <c r="M4" s="179"/>
    </row>
    <row r="5" spans="1:14">
      <c r="A5" s="517"/>
      <c r="B5" s="517"/>
      <c r="C5" s="517"/>
      <c r="D5" s="517"/>
      <c r="E5" s="517"/>
      <c r="F5" s="517"/>
      <c r="G5" s="517"/>
      <c r="H5" s="517"/>
      <c r="I5" s="517"/>
      <c r="J5" s="517"/>
      <c r="K5" s="517"/>
      <c r="L5" s="517"/>
      <c r="M5" s="179"/>
    </row>
    <row r="6" spans="1:14">
      <c r="A6" s="517"/>
      <c r="B6" s="517"/>
      <c r="C6" s="517"/>
      <c r="D6" s="517"/>
      <c r="E6" s="517"/>
      <c r="F6" s="517"/>
      <c r="G6" s="517"/>
      <c r="H6" s="517"/>
      <c r="I6" s="517"/>
      <c r="J6" s="517"/>
      <c r="K6" s="517"/>
      <c r="L6" s="517"/>
      <c r="M6" s="179"/>
    </row>
    <row r="7" spans="1:14">
      <c r="A7" s="1345" t="s">
        <v>472</v>
      </c>
      <c r="B7" s="1346" t="s">
        <v>472</v>
      </c>
      <c r="C7" s="1345" t="s">
        <v>472</v>
      </c>
      <c r="D7" s="1345" t="s">
        <v>472</v>
      </c>
      <c r="E7" s="1347">
        <v>2304</v>
      </c>
      <c r="F7" s="1347">
        <v>1388</v>
      </c>
      <c r="G7" s="1347" t="s">
        <v>472</v>
      </c>
      <c r="H7" s="1347">
        <v>0.2359</v>
      </c>
      <c r="I7" s="1348" t="s">
        <v>472</v>
      </c>
      <c r="J7" s="1348"/>
      <c r="K7" s="1349" t="s">
        <v>472</v>
      </c>
      <c r="L7" s="1349" t="s">
        <v>472</v>
      </c>
      <c r="M7" s="179"/>
    </row>
    <row r="8" spans="1:14" ht="38.25">
      <c r="A8" s="1350" t="s">
        <v>628</v>
      </c>
      <c r="B8" s="1350" t="s">
        <v>629</v>
      </c>
      <c r="C8" s="1350" t="s">
        <v>887</v>
      </c>
      <c r="D8" s="1350" t="s">
        <v>888</v>
      </c>
      <c r="E8" s="1350" t="s">
        <v>1256</v>
      </c>
      <c r="F8" s="1350" t="s">
        <v>1257</v>
      </c>
      <c r="G8" s="1350" t="s">
        <v>1258</v>
      </c>
      <c r="H8" s="1350" t="s">
        <v>1259</v>
      </c>
      <c r="I8" s="1351" t="s">
        <v>1260</v>
      </c>
      <c r="J8" s="1350" t="s">
        <v>1261</v>
      </c>
      <c r="K8" s="1350" t="s">
        <v>1262</v>
      </c>
      <c r="L8" s="1350" t="s">
        <v>1263</v>
      </c>
      <c r="M8" s="179"/>
    </row>
    <row r="9" spans="1:14">
      <c r="A9" s="1352" t="s">
        <v>631</v>
      </c>
      <c r="B9" s="1353">
        <v>12</v>
      </c>
      <c r="C9" s="1353">
        <v>1</v>
      </c>
      <c r="D9" s="1353">
        <v>1</v>
      </c>
      <c r="E9" s="1353">
        <f>B9*C9*E7</f>
        <v>27648</v>
      </c>
      <c r="F9" s="1354">
        <f>B9*D9*F7</f>
        <v>16656</v>
      </c>
      <c r="G9" s="1354">
        <f>E9+F9</f>
        <v>44304</v>
      </c>
      <c r="H9" s="1354">
        <f>G9*H7</f>
        <v>10451.313599999999</v>
      </c>
      <c r="I9" s="1354">
        <v>4371</v>
      </c>
      <c r="J9" s="1355">
        <f>I9/12</f>
        <v>364.25</v>
      </c>
      <c r="K9" s="1355">
        <f>I9</f>
        <v>4371</v>
      </c>
      <c r="L9" s="1355">
        <f>ROUND(G9+H9+K9,0)</f>
        <v>59126</v>
      </c>
      <c r="M9" s="1356"/>
      <c r="N9" s="1357"/>
    </row>
    <row r="10" spans="1:14">
      <c r="A10" s="517" t="s">
        <v>1264</v>
      </c>
      <c r="B10" s="718"/>
      <c r="C10" s="718"/>
      <c r="D10" s="718"/>
      <c r="E10" s="718"/>
      <c r="F10" s="718"/>
      <c r="G10" s="718"/>
      <c r="H10" s="718"/>
      <c r="I10" s="718"/>
      <c r="J10" s="718"/>
      <c r="K10" s="718"/>
      <c r="L10" s="718"/>
      <c r="M10" s="1356"/>
      <c r="N10" s="1357"/>
    </row>
    <row r="11" spans="1:14">
      <c r="A11" s="517"/>
      <c r="B11" s="718"/>
      <c r="C11" s="718"/>
      <c r="D11" s="718"/>
      <c r="E11" s="718"/>
      <c r="F11" s="718"/>
      <c r="G11" s="718"/>
      <c r="H11" s="718"/>
      <c r="I11" s="718"/>
      <c r="J11" s="718"/>
      <c r="K11" s="718"/>
      <c r="L11" s="718"/>
      <c r="M11" s="1356"/>
      <c r="N11" s="1357"/>
    </row>
    <row r="12" spans="1:14">
      <c r="A12" s="179"/>
      <c r="B12" s="179"/>
      <c r="C12" s="179"/>
      <c r="D12" s="179"/>
      <c r="E12" s="179"/>
      <c r="F12" s="179"/>
      <c r="G12" s="179"/>
      <c r="H12" s="179"/>
      <c r="I12" s="179"/>
      <c r="J12" s="179"/>
      <c r="K12" s="179"/>
      <c r="L12" s="179"/>
      <c r="M12" s="179"/>
    </row>
    <row r="13" spans="1:14">
      <c r="A13" s="179"/>
      <c r="B13" s="179"/>
      <c r="C13" s="179"/>
      <c r="D13" s="179"/>
      <c r="E13" s="179"/>
      <c r="F13" s="179"/>
      <c r="G13" s="179"/>
      <c r="H13" s="179"/>
      <c r="I13" s="179"/>
      <c r="J13" s="179"/>
      <c r="K13" s="179"/>
      <c r="L13" s="179"/>
      <c r="M13" s="179"/>
    </row>
    <row r="14" spans="1:14">
      <c r="A14" s="179"/>
      <c r="B14" s="179"/>
      <c r="C14" s="179"/>
      <c r="D14" s="179"/>
      <c r="E14" s="179"/>
      <c r="F14" s="179"/>
      <c r="G14" s="179"/>
      <c r="H14" s="179"/>
      <c r="I14" s="179"/>
      <c r="J14" s="179"/>
      <c r="K14" s="179"/>
      <c r="L14" s="179"/>
      <c r="M14" s="179"/>
    </row>
    <row r="15" spans="1:14">
      <c r="A15" s="179"/>
      <c r="B15" s="179"/>
      <c r="C15" s="179"/>
      <c r="D15" s="179"/>
      <c r="E15" s="179"/>
      <c r="F15" s="179"/>
      <c r="G15" s="179"/>
      <c r="H15" s="179"/>
      <c r="I15" s="179"/>
      <c r="J15" s="179"/>
      <c r="K15" s="179"/>
      <c r="L15" s="179"/>
      <c r="M15" s="179"/>
    </row>
  </sheetData>
  <pageMargins left="0.23622047244094491" right="0.23622047244094491" top="0.74803149606299213" bottom="0.74803149606299213" header="0.31496062992125984" footer="0.31496062992125984"/>
  <pageSetup scale="70" fitToHeight="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sheetPr>
  <dimension ref="A1:H17"/>
  <sheetViews>
    <sheetView zoomScale="78" zoomScaleNormal="78" workbookViewId="0">
      <selection activeCell="A4" sqref="A4:A5"/>
    </sheetView>
  </sheetViews>
  <sheetFormatPr defaultColWidth="8.875" defaultRowHeight="12.75"/>
  <cols>
    <col min="1" max="5" width="29.75" style="142" customWidth="1"/>
    <col min="6" max="6" width="17" style="142" customWidth="1"/>
    <col min="7" max="7" width="16.75" style="142" customWidth="1"/>
    <col min="8" max="16384" width="8.875" style="142"/>
  </cols>
  <sheetData>
    <row r="1" spans="1:8" ht="15" customHeight="1">
      <c r="F1" s="1761" t="s">
        <v>959</v>
      </c>
      <c r="G1" s="1761"/>
    </row>
    <row r="2" spans="1:8">
      <c r="A2" s="1044" t="s">
        <v>1052</v>
      </c>
    </row>
    <row r="3" spans="1:8" ht="38.25">
      <c r="A3" s="1004" t="s">
        <v>265</v>
      </c>
      <c r="B3" s="1004" t="s">
        <v>1019</v>
      </c>
      <c r="C3" s="1004" t="s">
        <v>1020</v>
      </c>
      <c r="D3" s="1004" t="s">
        <v>1021</v>
      </c>
      <c r="E3" s="1004" t="s">
        <v>1022</v>
      </c>
    </row>
    <row r="4" spans="1:8" ht="25.5">
      <c r="A4" s="1045" t="s">
        <v>1053</v>
      </c>
      <c r="B4" s="1046">
        <f>E10</f>
        <v>75156</v>
      </c>
      <c r="C4" s="1046">
        <f>E14</f>
        <v>150260</v>
      </c>
      <c r="D4" s="1046" cm="1">
        <f t="array" ref="D4:D5">C4:C5</f>
        <v>150260</v>
      </c>
      <c r="E4" s="1046" cm="1">
        <f t="array" ref="E4:E5">_xlfn.ANCHORARRAY(D4)</f>
        <v>150260</v>
      </c>
    </row>
    <row r="5" spans="1:8" ht="39" customHeight="1">
      <c r="A5" s="1048" t="s">
        <v>26</v>
      </c>
      <c r="B5" s="1047">
        <f>D10</f>
        <v>112219</v>
      </c>
      <c r="C5" s="1047">
        <f>D14</f>
        <v>224360</v>
      </c>
      <c r="D5" s="1047">
        <v>224360</v>
      </c>
      <c r="E5" s="1047">
        <v>224360</v>
      </c>
    </row>
    <row r="6" spans="1:8">
      <c r="A6" s="1049" t="s">
        <v>912</v>
      </c>
      <c r="B6" s="1050">
        <f>SUM(B4:B5)</f>
        <v>187375</v>
      </c>
      <c r="C6" s="1051">
        <f t="shared" ref="C6:E6" si="0">SUM(C4:C5)</f>
        <v>374620</v>
      </c>
      <c r="D6" s="1051">
        <f t="shared" si="0"/>
        <v>374620</v>
      </c>
      <c r="E6" s="1051">
        <f t="shared" si="0"/>
        <v>374620</v>
      </c>
      <c r="F6" s="1052"/>
    </row>
    <row r="7" spans="1:8">
      <c r="A7" s="1053"/>
      <c r="B7" s="1053"/>
      <c r="C7" s="1053"/>
      <c r="D7" s="1053"/>
      <c r="E7" s="1053"/>
      <c r="F7" s="1053"/>
      <c r="G7" s="1053"/>
      <c r="H7" s="1053"/>
    </row>
    <row r="8" spans="1:8">
      <c r="A8" s="1053" t="s">
        <v>1054</v>
      </c>
      <c r="B8" s="1053"/>
      <c r="C8" s="154"/>
      <c r="D8" s="154"/>
      <c r="E8" s="154"/>
      <c r="F8" s="154"/>
      <c r="G8" s="154"/>
      <c r="H8" s="154"/>
    </row>
    <row r="9" spans="1:8" ht="38.25">
      <c r="A9" s="1054" t="s">
        <v>1055</v>
      </c>
      <c r="B9" s="1055" t="s">
        <v>1056</v>
      </c>
      <c r="C9" s="1055" t="s">
        <v>1057</v>
      </c>
      <c r="D9" s="1055" t="s">
        <v>1058</v>
      </c>
      <c r="E9" s="1055" t="s">
        <v>1059</v>
      </c>
      <c r="F9" s="1056" t="s">
        <v>1060</v>
      </c>
      <c r="G9" s="1055" t="s">
        <v>1061</v>
      </c>
      <c r="H9" s="154"/>
    </row>
    <row r="10" spans="1:8">
      <c r="A10" s="1057">
        <v>1431</v>
      </c>
      <c r="B10" s="1058">
        <v>78.42</v>
      </c>
      <c r="C10" s="1058">
        <v>52.52</v>
      </c>
      <c r="D10" s="1059">
        <f>ROUND(B10*A10, 0)</f>
        <v>112219</v>
      </c>
      <c r="E10" s="1060">
        <f>ROUND(A10*C10, 0)</f>
        <v>75156</v>
      </c>
      <c r="F10" s="1061">
        <f>ROUND(E10+D10,0)</f>
        <v>187375</v>
      </c>
      <c r="G10" s="1062">
        <f>F10/A10</f>
        <v>130.93990216631727</v>
      </c>
      <c r="H10" s="1063"/>
    </row>
    <row r="11" spans="1:8">
      <c r="A11" s="1063"/>
      <c r="B11" s="1063"/>
      <c r="C11" s="1063"/>
      <c r="D11" s="1063"/>
      <c r="E11" s="1064"/>
      <c r="F11" s="1064"/>
      <c r="G11" s="1064"/>
      <c r="H11" s="1063"/>
    </row>
    <row r="12" spans="1:8">
      <c r="A12" s="1053" t="s">
        <v>1062</v>
      </c>
      <c r="B12" s="154"/>
      <c r="C12" s="154"/>
      <c r="D12" s="154"/>
      <c r="E12" s="154"/>
      <c r="F12" s="1065"/>
      <c r="G12" s="154"/>
      <c r="H12" s="154"/>
    </row>
    <row r="13" spans="1:8" ht="38.25">
      <c r="A13" s="1054" t="s">
        <v>1063</v>
      </c>
      <c r="B13" s="1055" t="s">
        <v>1056</v>
      </c>
      <c r="C13" s="1055" t="s">
        <v>1057</v>
      </c>
      <c r="D13" s="1055" t="s">
        <v>1058</v>
      </c>
      <c r="E13" s="1055" t="s">
        <v>1059</v>
      </c>
      <c r="F13" s="1056" t="s">
        <v>1060</v>
      </c>
      <c r="G13" s="1055" t="s">
        <v>1061</v>
      </c>
      <c r="H13" s="154"/>
    </row>
    <row r="14" spans="1:8">
      <c r="A14" s="1066">
        <v>2861</v>
      </c>
      <c r="B14" s="1067">
        <v>78.42</v>
      </c>
      <c r="C14" s="1067">
        <v>52.52</v>
      </c>
      <c r="D14" s="1068">
        <f>ROUND(A14*B14, 0)</f>
        <v>224360</v>
      </c>
      <c r="E14" s="1068">
        <f>ROUND(C14*A14, 0)</f>
        <v>150260</v>
      </c>
      <c r="F14" s="1069">
        <f>ROUND(E14+D14,0)</f>
        <v>374620</v>
      </c>
      <c r="G14" s="1070">
        <f>F14/A14</f>
        <v>130.94023068857044</v>
      </c>
      <c r="H14" s="154"/>
    </row>
    <row r="15" spans="1:8">
      <c r="A15" s="154" t="s">
        <v>1064</v>
      </c>
      <c r="B15" s="154"/>
      <c r="C15" s="154"/>
      <c r="D15" s="154"/>
      <c r="E15" s="154"/>
      <c r="F15" s="154"/>
      <c r="G15" s="154"/>
      <c r="H15" s="154"/>
    </row>
    <row r="16" spans="1:8">
      <c r="A16" s="1065" t="s">
        <v>1065</v>
      </c>
      <c r="B16" s="154"/>
      <c r="C16" s="154"/>
      <c r="D16" s="154"/>
      <c r="E16" s="154"/>
      <c r="F16" s="154"/>
      <c r="G16" s="154"/>
      <c r="H16" s="154"/>
    </row>
    <row r="17" spans="1:8">
      <c r="A17" s="154"/>
      <c r="B17" s="154"/>
      <c r="C17" s="154"/>
      <c r="D17" s="154"/>
      <c r="E17" s="154"/>
      <c r="F17" s="154"/>
      <c r="G17" s="154"/>
      <c r="H17" s="154"/>
    </row>
  </sheetData>
  <mergeCells count="1">
    <mergeCell ref="F1:G1"/>
  </mergeCells>
  <pageMargins left="0.23622047244094491" right="0.23622047244094491" top="0.74803149606299213" bottom="0.74803149606299213" header="0.31496062992125984" footer="0.31496062992125984"/>
  <pageSetup scale="70" fitToHeight="0"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sheetPr>
  <dimension ref="A1:Z26"/>
  <sheetViews>
    <sheetView zoomScale="73" zoomScaleNormal="73" workbookViewId="0">
      <selection activeCell="H1" sqref="H1"/>
    </sheetView>
  </sheetViews>
  <sheetFormatPr defaultRowHeight="15"/>
  <cols>
    <col min="1" max="1" width="52.125" style="1104" customWidth="1"/>
    <col min="2" max="4" width="15.75" style="1104" customWidth="1"/>
    <col min="5" max="5" width="17.75" style="1104" customWidth="1"/>
    <col min="6" max="8" width="15.75" style="1104" customWidth="1"/>
    <col min="9" max="9" width="11.125" style="1104" customWidth="1"/>
    <col min="10" max="10" width="17.25" style="1104" customWidth="1"/>
    <col min="11" max="12" width="19.875" style="1104" customWidth="1"/>
    <col min="13" max="14" width="15" style="1104" customWidth="1"/>
    <col min="15" max="15" width="13.875" style="1104" customWidth="1"/>
    <col min="16" max="18" width="15.75" style="1104" customWidth="1"/>
    <col min="19" max="26" width="17.125" style="1304" customWidth="1"/>
  </cols>
  <sheetData>
    <row r="1" spans="1:26">
      <c r="H1" s="1104" t="s">
        <v>906</v>
      </c>
    </row>
    <row r="2" spans="1:26">
      <c r="A2" s="1044" t="s">
        <v>1242</v>
      </c>
      <c r="B2" s="142"/>
      <c r="C2" s="142"/>
      <c r="D2" s="142"/>
      <c r="E2" s="142"/>
    </row>
    <row r="3" spans="1:26" ht="63.75">
      <c r="A3" s="1004" t="s">
        <v>265</v>
      </c>
      <c r="B3" s="1004" t="s">
        <v>1019</v>
      </c>
      <c r="C3" s="1004" t="s">
        <v>1020</v>
      </c>
      <c r="D3" s="1004" t="s">
        <v>1021</v>
      </c>
      <c r="E3" s="1004" t="s">
        <v>1022</v>
      </c>
      <c r="V3" s="1305"/>
      <c r="W3" s="1305"/>
    </row>
    <row r="4" spans="1:26" ht="26.25">
      <c r="A4" s="1005" t="s">
        <v>1034</v>
      </c>
      <c r="B4" s="1306">
        <v>225688</v>
      </c>
      <c r="C4" s="1306">
        <v>225688</v>
      </c>
      <c r="D4" s="1306">
        <v>225688</v>
      </c>
      <c r="E4" s="1306">
        <v>225688</v>
      </c>
      <c r="T4" s="1305"/>
      <c r="U4" s="1305"/>
    </row>
    <row r="5" spans="1:26">
      <c r="A5" s="1307"/>
      <c r="B5" s="1308"/>
      <c r="C5" s="1308"/>
      <c r="D5" s="1308"/>
      <c r="E5" s="1308"/>
      <c r="T5" s="1305"/>
      <c r="U5" s="1305"/>
    </row>
    <row r="6" spans="1:26" ht="63.75">
      <c r="A6" s="1004" t="s">
        <v>265</v>
      </c>
      <c r="B6" s="1004" t="s">
        <v>1019</v>
      </c>
      <c r="C6" s="1004" t="s">
        <v>1020</v>
      </c>
      <c r="D6" s="1004" t="s">
        <v>1021</v>
      </c>
      <c r="E6" s="1004" t="s">
        <v>1022</v>
      </c>
      <c r="T6" s="1305"/>
      <c r="U6" s="1305"/>
    </row>
    <row r="7" spans="1:26" ht="26.25">
      <c r="A7" s="1309" t="s">
        <v>1034</v>
      </c>
      <c r="B7" s="1310">
        <f>B4</f>
        <v>225688</v>
      </c>
      <c r="C7" s="1310">
        <f>C4</f>
        <v>225688</v>
      </c>
      <c r="D7" s="1310">
        <f>D4</f>
        <v>225688</v>
      </c>
      <c r="E7" s="1310">
        <f>E4</f>
        <v>225688</v>
      </c>
      <c r="T7" s="1305"/>
      <c r="U7" s="1305"/>
    </row>
    <row r="8" spans="1:26">
      <c r="A8" s="1311" t="s">
        <v>1093</v>
      </c>
      <c r="B8" s="1310">
        <f>B9-B7</f>
        <v>53</v>
      </c>
      <c r="C8" s="1310">
        <f t="shared" ref="C8:E9" si="0">B8</f>
        <v>53</v>
      </c>
      <c r="D8" s="1310">
        <f t="shared" si="0"/>
        <v>53</v>
      </c>
      <c r="E8" s="1310">
        <f t="shared" si="0"/>
        <v>53</v>
      </c>
      <c r="T8" s="1305"/>
      <c r="U8" s="1305"/>
    </row>
    <row r="9" spans="1:26">
      <c r="A9" s="384" t="s">
        <v>1073</v>
      </c>
      <c r="B9" s="1312">
        <f>S13</f>
        <v>225741</v>
      </c>
      <c r="C9" s="1312">
        <f t="shared" si="0"/>
        <v>225741</v>
      </c>
      <c r="D9" s="1312">
        <f t="shared" si="0"/>
        <v>225741</v>
      </c>
      <c r="E9" s="1312">
        <f t="shared" si="0"/>
        <v>225741</v>
      </c>
      <c r="T9" s="1305"/>
      <c r="U9" s="1305"/>
    </row>
    <row r="11" spans="1:26" ht="14.25">
      <c r="A11" s="1313"/>
      <c r="B11" s="1762" t="s">
        <v>463</v>
      </c>
      <c r="C11" s="1763"/>
      <c r="D11" s="1763"/>
      <c r="E11" s="1763"/>
      <c r="F11" s="1763"/>
      <c r="G11" s="1763"/>
      <c r="H11" s="1763"/>
      <c r="I11" s="1763"/>
      <c r="J11" s="1763"/>
      <c r="K11" s="1763"/>
      <c r="L11" s="1763"/>
      <c r="M11" s="1763"/>
      <c r="N11" s="1314"/>
      <c r="O11" s="1764" t="s">
        <v>464</v>
      </c>
      <c r="P11" s="1764"/>
      <c r="Q11" s="1764"/>
      <c r="R11" s="1764"/>
      <c r="S11" s="1764"/>
      <c r="T11" s="1315"/>
      <c r="U11" s="1315"/>
      <c r="V11" s="1315"/>
      <c r="W11" s="1315"/>
      <c r="X11" s="1315"/>
      <c r="Y11" s="1315"/>
      <c r="Z11" s="1315"/>
    </row>
    <row r="12" spans="1:26" ht="71.25">
      <c r="A12" s="1316" t="s">
        <v>465</v>
      </c>
      <c r="B12" s="1317" t="s">
        <v>466</v>
      </c>
      <c r="C12" s="1317" t="s">
        <v>1243</v>
      </c>
      <c r="D12" s="1317" t="s">
        <v>1244</v>
      </c>
      <c r="E12" s="1317" t="s">
        <v>467</v>
      </c>
      <c r="F12" s="1317" t="s">
        <v>468</v>
      </c>
      <c r="G12" s="1317" t="s">
        <v>1245</v>
      </c>
      <c r="H12" s="1317" t="s">
        <v>1246</v>
      </c>
      <c r="I12" s="963" t="s">
        <v>1247</v>
      </c>
      <c r="J12" s="1318" t="s">
        <v>1248</v>
      </c>
      <c r="K12" s="1319" t="s">
        <v>469</v>
      </c>
      <c r="L12" s="1319" t="s">
        <v>1249</v>
      </c>
      <c r="M12" s="1319" t="s">
        <v>1250</v>
      </c>
      <c r="N12" s="1320" t="s">
        <v>470</v>
      </c>
      <c r="O12" s="1321" t="s">
        <v>1251</v>
      </c>
      <c r="P12" s="1320" t="s">
        <v>469</v>
      </c>
      <c r="Q12" s="1322" t="s">
        <v>1249</v>
      </c>
      <c r="R12" s="1320" t="s">
        <v>1250</v>
      </c>
      <c r="S12" s="1319" t="s">
        <v>1252</v>
      </c>
      <c r="T12"/>
      <c r="U12"/>
      <c r="V12"/>
      <c r="W12"/>
      <c r="X12"/>
      <c r="Y12"/>
      <c r="Z12"/>
    </row>
    <row r="13" spans="1:26" ht="14.25">
      <c r="A13" s="1323" t="s">
        <v>471</v>
      </c>
      <c r="B13" s="1324">
        <f t="shared" ref="B13:H13" si="1">SUM(B14:B23)</f>
        <v>284740</v>
      </c>
      <c r="C13" s="1324">
        <f t="shared" si="1"/>
        <v>40447512</v>
      </c>
      <c r="D13" s="1324">
        <f t="shared" si="1"/>
        <v>1254462</v>
      </c>
      <c r="E13" s="1324">
        <f t="shared" si="1"/>
        <v>11156873.930000002</v>
      </c>
      <c r="F13" s="1324">
        <f t="shared" si="1"/>
        <v>1044995.9300000002</v>
      </c>
      <c r="G13" s="1324">
        <f t="shared" si="1"/>
        <v>44627495.720000006</v>
      </c>
      <c r="H13" s="1324">
        <f t="shared" si="1"/>
        <v>4179983.7200000007</v>
      </c>
      <c r="I13" s="1324"/>
      <c r="J13" s="1324"/>
      <c r="K13" s="1324">
        <f>SUM(K14:K23)</f>
        <v>12044.55260788574</v>
      </c>
      <c r="L13" s="1324">
        <f>SUM(L14:L23)</f>
        <v>5405998.9674000014</v>
      </c>
      <c r="M13" s="1324">
        <f>SUM(M14:M23)</f>
        <v>39487.94204601871</v>
      </c>
      <c r="N13" s="1325"/>
      <c r="O13" s="1326"/>
      <c r="P13" s="1327">
        <f>SUM(P14:P23)</f>
        <v>884.50271220175762</v>
      </c>
      <c r="Q13" s="1328">
        <f>SUM(Q14:Q23)</f>
        <v>219688</v>
      </c>
      <c r="R13" s="1329">
        <f>SUM(R14:R23)</f>
        <v>6053</v>
      </c>
      <c r="S13" s="1330">
        <f>SUM(S14:S23)</f>
        <v>225741</v>
      </c>
      <c r="T13"/>
      <c r="U13"/>
      <c r="V13"/>
      <c r="W13"/>
      <c r="X13"/>
      <c r="Y13"/>
      <c r="Z13"/>
    </row>
    <row r="14" spans="1:26">
      <c r="A14" s="1331" t="s">
        <v>473</v>
      </c>
      <c r="B14" s="1332">
        <v>2314</v>
      </c>
      <c r="C14" s="1332">
        <v>1604829</v>
      </c>
      <c r="D14" s="1332">
        <v>6367</v>
      </c>
      <c r="E14" s="1332">
        <v>552332.98</v>
      </c>
      <c r="F14" s="1332">
        <f t="shared" ref="F14:F23" si="2">E14-(C14/12*3)</f>
        <v>151125.72999999998</v>
      </c>
      <c r="G14" s="1332">
        <f t="shared" ref="G14:G23" si="3">E14/3*12</f>
        <v>2209331.92</v>
      </c>
      <c r="H14" s="1332">
        <f t="shared" ref="H14:H23" si="4">G14-C14</f>
        <v>604502.91999999993</v>
      </c>
      <c r="I14" s="1333">
        <f>C14/B14</f>
        <v>693.53025064822816</v>
      </c>
      <c r="J14" s="1334">
        <f>D14/C14</f>
        <v>3.9674008881943187E-3</v>
      </c>
      <c r="K14" s="1335">
        <f t="shared" ref="K14:K23" si="5">L14/I14</f>
        <v>937.00402886911934</v>
      </c>
      <c r="L14" s="1335">
        <f t="shared" ref="L14:L23" si="6">IF(H14&gt;0,(G14-C14)+((G14-C14)*0.075),(G14*0.01))</f>
        <v>649840.63899999997</v>
      </c>
      <c r="M14" s="1335">
        <f t="shared" ref="M14:M23" si="7">L14*J14</f>
        <v>2578.1783283533637</v>
      </c>
      <c r="N14" s="1336" t="s">
        <v>474</v>
      </c>
      <c r="O14" s="1337">
        <v>1.09E-2</v>
      </c>
      <c r="P14" s="1338">
        <f t="shared" ref="P14:P23" si="8">O14*K14</f>
        <v>10.2133439146734</v>
      </c>
      <c r="Q14" s="1338">
        <f>ROUND(L14*O14, 0)</f>
        <v>7083</v>
      </c>
      <c r="R14" s="1335">
        <f>ROUND(M14*O14, 0)</f>
        <v>28</v>
      </c>
      <c r="S14" s="1339">
        <f>Q14+R14</f>
        <v>7111</v>
      </c>
      <c r="T14"/>
      <c r="U14"/>
      <c r="V14"/>
      <c r="W14"/>
      <c r="X14"/>
      <c r="Y14"/>
      <c r="Z14"/>
    </row>
    <row r="15" spans="1:26">
      <c r="A15" s="1331" t="s">
        <v>475</v>
      </c>
      <c r="B15" s="1332">
        <v>8030</v>
      </c>
      <c r="C15" s="1332">
        <v>4157283</v>
      </c>
      <c r="D15" s="1332">
        <v>13182</v>
      </c>
      <c r="E15" s="1332">
        <v>1401119.5799999998</v>
      </c>
      <c r="F15" s="1332">
        <f t="shared" si="2"/>
        <v>361798.82999999984</v>
      </c>
      <c r="G15" s="1332">
        <f t="shared" si="3"/>
        <v>5604478.3199999994</v>
      </c>
      <c r="H15" s="1332">
        <f t="shared" si="4"/>
        <v>1447195.3199999994</v>
      </c>
      <c r="I15" s="1333">
        <f t="shared" ref="I15:J23" si="9">C15/B15</f>
        <v>517.71892901618924</v>
      </c>
      <c r="J15" s="1334">
        <f t="shared" si="9"/>
        <v>3.1708209424280232E-3</v>
      </c>
      <c r="K15" s="1335">
        <f t="shared" si="5"/>
        <v>3004.9798873615282</v>
      </c>
      <c r="L15" s="1335">
        <f t="shared" si="6"/>
        <v>1555734.9689999993</v>
      </c>
      <c r="M15" s="1335">
        <f t="shared" si="7"/>
        <v>4932.9570205728096</v>
      </c>
      <c r="N15" s="1336" t="s">
        <v>474</v>
      </c>
      <c r="O15" s="1337">
        <v>2.2200000000000001E-2</v>
      </c>
      <c r="P15" s="1338">
        <f t="shared" si="8"/>
        <v>66.710553499425927</v>
      </c>
      <c r="Q15" s="1338">
        <f t="shared" ref="Q15:Q23" si="10">ROUND(L15*O15,0)</f>
        <v>34537</v>
      </c>
      <c r="R15" s="1335">
        <f t="shared" ref="R15:R23" si="11">ROUND(M15*O15, 0)</f>
        <v>110</v>
      </c>
      <c r="S15" s="1339">
        <f t="shared" ref="S15:S23" si="12">Q15+R15</f>
        <v>34647</v>
      </c>
      <c r="T15"/>
      <c r="U15"/>
      <c r="V15"/>
      <c r="W15"/>
      <c r="X15"/>
      <c r="Y15"/>
      <c r="Z15"/>
    </row>
    <row r="16" spans="1:26">
      <c r="A16" s="1331" t="s">
        <v>476</v>
      </c>
      <c r="B16" s="1332">
        <v>24447</v>
      </c>
      <c r="C16" s="1332">
        <v>12001991</v>
      </c>
      <c r="D16" s="1332">
        <v>85257</v>
      </c>
      <c r="E16" s="1332">
        <v>3632719.6500000004</v>
      </c>
      <c r="F16" s="1332">
        <f t="shared" si="2"/>
        <v>632221.90000000037</v>
      </c>
      <c r="G16" s="1332">
        <f t="shared" si="3"/>
        <v>14530878.600000001</v>
      </c>
      <c r="H16" s="1332">
        <f t="shared" si="4"/>
        <v>2528887.6000000015</v>
      </c>
      <c r="I16" s="1333">
        <f t="shared" si="9"/>
        <v>490.93921544565796</v>
      </c>
      <c r="J16" s="1334">
        <f t="shared" si="9"/>
        <v>7.1035713991120302E-3</v>
      </c>
      <c r="K16" s="1335">
        <f t="shared" si="5"/>
        <v>5537.4557266365255</v>
      </c>
      <c r="L16" s="1335">
        <f t="shared" si="6"/>
        <v>2718554.1700000018</v>
      </c>
      <c r="M16" s="1335">
        <f t="shared" si="7"/>
        <v>19311.443648948756</v>
      </c>
      <c r="N16" s="1336" t="s">
        <v>474</v>
      </c>
      <c r="O16" s="1337">
        <v>1.55E-2</v>
      </c>
      <c r="P16" s="1338">
        <f t="shared" si="8"/>
        <v>85.830563762866149</v>
      </c>
      <c r="Q16" s="1338">
        <f t="shared" si="10"/>
        <v>42138</v>
      </c>
      <c r="R16" s="1335">
        <f t="shared" si="11"/>
        <v>299</v>
      </c>
      <c r="S16" s="1339">
        <f t="shared" si="12"/>
        <v>42437</v>
      </c>
      <c r="T16"/>
      <c r="U16"/>
      <c r="V16"/>
      <c r="W16"/>
      <c r="X16"/>
      <c r="Y16"/>
      <c r="Z16"/>
    </row>
    <row r="17" spans="1:26">
      <c r="A17" s="1331" t="s">
        <v>477</v>
      </c>
      <c r="B17" s="1332">
        <v>1449</v>
      </c>
      <c r="C17" s="1332">
        <v>553584</v>
      </c>
      <c r="D17" s="1332">
        <v>19238</v>
      </c>
      <c r="E17" s="1332">
        <v>150849.30000000002</v>
      </c>
      <c r="F17" s="1332">
        <f t="shared" si="2"/>
        <v>12453.300000000017</v>
      </c>
      <c r="G17" s="1332">
        <f t="shared" si="3"/>
        <v>603397.20000000007</v>
      </c>
      <c r="H17" s="1332">
        <f t="shared" si="4"/>
        <v>49813.20000000007</v>
      </c>
      <c r="I17" s="1333">
        <f t="shared" si="9"/>
        <v>382.04554865424433</v>
      </c>
      <c r="J17" s="1334">
        <f t="shared" si="9"/>
        <v>3.4751726928523949E-2</v>
      </c>
      <c r="K17" s="1335">
        <f t="shared" si="5"/>
        <v>140.16441282623794</v>
      </c>
      <c r="L17" s="1335">
        <f t="shared" si="6"/>
        <v>53549.190000000075</v>
      </c>
      <c r="M17" s="1335">
        <f t="shared" si="7"/>
        <v>1860.926828123648</v>
      </c>
      <c r="N17" s="1336" t="s">
        <v>474</v>
      </c>
      <c r="O17" s="1337">
        <v>1</v>
      </c>
      <c r="P17" s="1338">
        <f t="shared" si="8"/>
        <v>140.16441282623794</v>
      </c>
      <c r="Q17" s="1338">
        <f t="shared" si="10"/>
        <v>53549</v>
      </c>
      <c r="R17" s="1335">
        <f t="shared" si="11"/>
        <v>1861</v>
      </c>
      <c r="S17" s="1339">
        <f t="shared" si="12"/>
        <v>55410</v>
      </c>
      <c r="T17"/>
      <c r="U17"/>
      <c r="V17"/>
      <c r="W17"/>
      <c r="X17"/>
      <c r="Y17"/>
      <c r="Z17"/>
    </row>
    <row r="18" spans="1:26">
      <c r="A18" s="1331" t="s">
        <v>478</v>
      </c>
      <c r="B18" s="1332">
        <v>10200</v>
      </c>
      <c r="C18" s="1332">
        <v>2712529</v>
      </c>
      <c r="D18" s="1332">
        <v>36415</v>
      </c>
      <c r="E18" s="1332">
        <v>716267.11</v>
      </c>
      <c r="F18" s="1332">
        <f t="shared" si="2"/>
        <v>38134.859999999986</v>
      </c>
      <c r="G18" s="1332">
        <f t="shared" si="3"/>
        <v>2865068.44</v>
      </c>
      <c r="H18" s="1332">
        <f t="shared" si="4"/>
        <v>152539.43999999994</v>
      </c>
      <c r="I18" s="1333">
        <f t="shared" si="9"/>
        <v>265.93421568627451</v>
      </c>
      <c r="J18" s="1334">
        <f t="shared" si="9"/>
        <v>1.3424741265439006E-2</v>
      </c>
      <c r="K18" s="1335">
        <f t="shared" si="5"/>
        <v>616.61827748201006</v>
      </c>
      <c r="L18" s="1335">
        <f t="shared" si="6"/>
        <v>163979.89799999993</v>
      </c>
      <c r="M18" s="1335">
        <f t="shared" si="7"/>
        <v>2201.3877033830781</v>
      </c>
      <c r="N18" s="1336" t="s">
        <v>474</v>
      </c>
      <c r="O18" s="1337">
        <v>0.15620000000000001</v>
      </c>
      <c r="P18" s="1338">
        <f t="shared" si="8"/>
        <v>96.31577494268997</v>
      </c>
      <c r="Q18" s="1338">
        <f t="shared" si="10"/>
        <v>25614</v>
      </c>
      <c r="R18" s="1335">
        <f t="shared" si="11"/>
        <v>344</v>
      </c>
      <c r="S18" s="1339">
        <f t="shared" si="12"/>
        <v>25958</v>
      </c>
      <c r="T18"/>
      <c r="U18"/>
      <c r="V18"/>
      <c r="W18"/>
      <c r="X18"/>
      <c r="Y18"/>
      <c r="Z18"/>
    </row>
    <row r="19" spans="1:26">
      <c r="A19" s="1331" t="s">
        <v>479</v>
      </c>
      <c r="B19" s="1332">
        <v>9274</v>
      </c>
      <c r="C19" s="1332">
        <v>4437686</v>
      </c>
      <c r="D19" s="1332">
        <v>8444</v>
      </c>
      <c r="E19" s="1332">
        <v>1146257.8599999999</v>
      </c>
      <c r="F19" s="1332">
        <f t="shared" si="2"/>
        <v>36836.35999999987</v>
      </c>
      <c r="G19" s="1332">
        <f t="shared" si="3"/>
        <v>4585031.4399999995</v>
      </c>
      <c r="H19" s="1332">
        <f t="shared" si="4"/>
        <v>147345.43999999948</v>
      </c>
      <c r="I19" s="1333">
        <f t="shared" si="9"/>
        <v>478.50830278197111</v>
      </c>
      <c r="J19" s="1334">
        <f t="shared" si="9"/>
        <v>1.9027934829097869E-3</v>
      </c>
      <c r="K19" s="1335">
        <f t="shared" si="5"/>
        <v>331.02110680025464</v>
      </c>
      <c r="L19" s="1335">
        <f t="shared" si="6"/>
        <v>158396.34799999945</v>
      </c>
      <c r="M19" s="1335">
        <f t="shared" si="7"/>
        <v>301.39553869110961</v>
      </c>
      <c r="N19" s="1336" t="s">
        <v>474</v>
      </c>
      <c r="O19" s="1337">
        <v>2.1299999999999999E-2</v>
      </c>
      <c r="P19" s="1338">
        <f t="shared" si="8"/>
        <v>7.0507495748454234</v>
      </c>
      <c r="Q19" s="1338">
        <f t="shared" si="10"/>
        <v>3374</v>
      </c>
      <c r="R19" s="1335">
        <f t="shared" si="11"/>
        <v>6</v>
      </c>
      <c r="S19" s="1339">
        <f t="shared" si="12"/>
        <v>3380</v>
      </c>
      <c r="T19"/>
      <c r="U19"/>
      <c r="V19"/>
      <c r="W19"/>
      <c r="X19"/>
      <c r="Y19"/>
      <c r="Z19"/>
    </row>
    <row r="20" spans="1:26">
      <c r="A20" s="1331" t="s">
        <v>480</v>
      </c>
      <c r="B20" s="1332">
        <v>128198</v>
      </c>
      <c r="C20" s="1332">
        <v>6164646</v>
      </c>
      <c r="D20" s="1332">
        <v>354364</v>
      </c>
      <c r="E20" s="1332">
        <v>1547099.7900000003</v>
      </c>
      <c r="F20" s="1332">
        <f t="shared" si="2"/>
        <v>5938.2900000002701</v>
      </c>
      <c r="G20" s="1332">
        <f t="shared" si="3"/>
        <v>6188399.1600000011</v>
      </c>
      <c r="H20" s="1332">
        <f t="shared" si="4"/>
        <v>23753.16000000108</v>
      </c>
      <c r="I20" s="1333">
        <f t="shared" si="9"/>
        <v>48.086912432331239</v>
      </c>
      <c r="J20" s="1334">
        <f t="shared" si="9"/>
        <v>5.7483268301213079E-2</v>
      </c>
      <c r="K20" s="1335">
        <f t="shared" si="5"/>
        <v>531.01032502209353</v>
      </c>
      <c r="L20" s="1335">
        <f t="shared" si="6"/>
        <v>25534.647000001161</v>
      </c>
      <c r="M20" s="1335">
        <f t="shared" si="7"/>
        <v>1467.8149644778325</v>
      </c>
      <c r="N20" s="1336" t="s">
        <v>474</v>
      </c>
      <c r="O20" s="1337">
        <v>6.9900000000000004E-2</v>
      </c>
      <c r="P20" s="1338">
        <f t="shared" si="8"/>
        <v>37.117621719044337</v>
      </c>
      <c r="Q20" s="1338">
        <f t="shared" si="10"/>
        <v>1785</v>
      </c>
      <c r="R20" s="1335">
        <f t="shared" si="11"/>
        <v>103</v>
      </c>
      <c r="S20" s="1339">
        <f t="shared" si="12"/>
        <v>1888</v>
      </c>
      <c r="T20"/>
      <c r="U20"/>
      <c r="V20"/>
      <c r="W20"/>
      <c r="X20"/>
      <c r="Y20"/>
      <c r="Z20"/>
    </row>
    <row r="21" spans="1:26">
      <c r="A21" s="1331" t="s">
        <v>481</v>
      </c>
      <c r="B21" s="1332">
        <v>57431</v>
      </c>
      <c r="C21" s="1332">
        <v>3274139</v>
      </c>
      <c r="D21" s="1332">
        <v>401462</v>
      </c>
      <c r="E21" s="1332">
        <v>803251.43</v>
      </c>
      <c r="F21" s="1332">
        <f t="shared" si="2"/>
        <v>-15283.319999999949</v>
      </c>
      <c r="G21" s="1332">
        <f t="shared" si="3"/>
        <v>3213005.72</v>
      </c>
      <c r="H21" s="1332">
        <f t="shared" si="4"/>
        <v>-61133.279999999795</v>
      </c>
      <c r="I21" s="1333">
        <f t="shared" si="9"/>
        <v>57.009959777820342</v>
      </c>
      <c r="J21" s="1334">
        <f t="shared" si="9"/>
        <v>0.12261605264773426</v>
      </c>
      <c r="K21" s="1335">
        <f t="shared" si="5"/>
        <v>563.58673686523389</v>
      </c>
      <c r="L21" s="1335">
        <f t="shared" si="6"/>
        <v>32130.057200000003</v>
      </c>
      <c r="M21" s="1335">
        <f t="shared" si="7"/>
        <v>3939.6607852099137</v>
      </c>
      <c r="N21" s="1336" t="s">
        <v>482</v>
      </c>
      <c r="O21" s="1337">
        <v>0.1036</v>
      </c>
      <c r="P21" s="1338">
        <f t="shared" si="8"/>
        <v>58.387585939238228</v>
      </c>
      <c r="Q21" s="1338">
        <f t="shared" si="10"/>
        <v>3329</v>
      </c>
      <c r="R21" s="1335">
        <f t="shared" si="11"/>
        <v>408</v>
      </c>
      <c r="S21" s="1339">
        <f t="shared" si="12"/>
        <v>3737</v>
      </c>
      <c r="T21"/>
      <c r="U21"/>
      <c r="V21"/>
      <c r="W21"/>
      <c r="X21"/>
      <c r="Y21"/>
      <c r="Z21"/>
    </row>
    <row r="22" spans="1:26">
      <c r="A22" s="1331" t="s">
        <v>483</v>
      </c>
      <c r="B22" s="1332">
        <v>40259</v>
      </c>
      <c r="C22" s="1332">
        <v>4131658</v>
      </c>
      <c r="D22" s="1332">
        <v>282274</v>
      </c>
      <c r="E22" s="1332">
        <v>915243.25</v>
      </c>
      <c r="F22" s="1332">
        <f t="shared" si="2"/>
        <v>-117671.25</v>
      </c>
      <c r="G22" s="1332">
        <f t="shared" si="3"/>
        <v>3660973</v>
      </c>
      <c r="H22" s="1332">
        <f t="shared" si="4"/>
        <v>-470685</v>
      </c>
      <c r="I22" s="1333">
        <f t="shared" si="9"/>
        <v>102.62694055987481</v>
      </c>
      <c r="J22" s="1334">
        <f t="shared" si="9"/>
        <v>6.8319788327107417E-2</v>
      </c>
      <c r="K22" s="1335">
        <f t="shared" si="5"/>
        <v>356.72631182687439</v>
      </c>
      <c r="L22" s="1335">
        <f t="shared" si="6"/>
        <v>36609.730000000003</v>
      </c>
      <c r="M22" s="1335">
        <f t="shared" si="7"/>
        <v>2501.1690043125545</v>
      </c>
      <c r="N22" s="1336" t="s">
        <v>482</v>
      </c>
      <c r="O22" s="1337">
        <v>1</v>
      </c>
      <c r="P22" s="1338">
        <f t="shared" si="8"/>
        <v>356.72631182687439</v>
      </c>
      <c r="Q22" s="1338">
        <f t="shared" si="10"/>
        <v>36610</v>
      </c>
      <c r="R22" s="1335">
        <f t="shared" si="11"/>
        <v>2501</v>
      </c>
      <c r="S22" s="1339">
        <f t="shared" si="12"/>
        <v>39111</v>
      </c>
      <c r="T22"/>
      <c r="U22"/>
      <c r="V22"/>
      <c r="W22"/>
      <c r="X22"/>
      <c r="Y22"/>
      <c r="Z22"/>
    </row>
    <row r="23" spans="1:26">
      <c r="A23" s="1331" t="s">
        <v>484</v>
      </c>
      <c r="B23" s="1332">
        <v>3138</v>
      </c>
      <c r="C23" s="1332">
        <v>1409167</v>
      </c>
      <c r="D23" s="1332">
        <v>47459</v>
      </c>
      <c r="E23" s="1332">
        <v>291732.98</v>
      </c>
      <c r="F23" s="1332">
        <f t="shared" si="2"/>
        <v>-60558.770000000019</v>
      </c>
      <c r="G23" s="1332">
        <f t="shared" si="3"/>
        <v>1166931.92</v>
      </c>
      <c r="H23" s="1332">
        <f t="shared" si="4"/>
        <v>-242235.08000000007</v>
      </c>
      <c r="I23" s="1333">
        <f t="shared" si="9"/>
        <v>449.06532823454427</v>
      </c>
      <c r="J23" s="1334">
        <f t="shared" si="9"/>
        <v>3.3678761992013723E-2</v>
      </c>
      <c r="K23" s="1335">
        <f t="shared" si="5"/>
        <v>25.985794195861811</v>
      </c>
      <c r="L23" s="1335">
        <f t="shared" si="6"/>
        <v>11669.3192</v>
      </c>
      <c r="M23" s="1335">
        <f t="shared" si="7"/>
        <v>393.00822394563596</v>
      </c>
      <c r="N23" s="1336" t="s">
        <v>482</v>
      </c>
      <c r="O23" s="1337">
        <v>1</v>
      </c>
      <c r="P23" s="1338">
        <f t="shared" si="8"/>
        <v>25.985794195861811</v>
      </c>
      <c r="Q23" s="1338">
        <f t="shared" si="10"/>
        <v>11669</v>
      </c>
      <c r="R23" s="1335">
        <f t="shared" si="11"/>
        <v>393</v>
      </c>
      <c r="S23" s="1339">
        <f t="shared" si="12"/>
        <v>12062</v>
      </c>
      <c r="T23"/>
      <c r="U23"/>
      <c r="V23"/>
      <c r="W23"/>
      <c r="X23"/>
      <c r="Y23"/>
      <c r="Z23"/>
    </row>
    <row r="24" spans="1:26">
      <c r="I24" s="1340"/>
      <c r="J24" s="1340"/>
      <c r="K24" s="1340"/>
      <c r="L24" s="1340"/>
      <c r="T24" s="1340"/>
      <c r="U24" s="1340"/>
    </row>
    <row r="25" spans="1:26">
      <c r="A25" s="1341" t="s">
        <v>1253</v>
      </c>
      <c r="B25" s="143"/>
    </row>
    <row r="26" spans="1:26">
      <c r="A26" s="1341" t="s">
        <v>1254</v>
      </c>
    </row>
  </sheetData>
  <mergeCells count="2">
    <mergeCell ref="B11:M11"/>
    <mergeCell ref="O11:S11"/>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AD37"/>
  <sheetViews>
    <sheetView view="pageBreakPreview" zoomScale="60" zoomScaleNormal="100" workbookViewId="0">
      <selection activeCell="K1" sqref="K1"/>
    </sheetView>
  </sheetViews>
  <sheetFormatPr defaultColWidth="9.125" defaultRowHeight="28.5" customHeight="1"/>
  <cols>
    <col min="1" max="1" width="13" style="90" customWidth="1"/>
    <col min="2" max="2" width="44" style="90" customWidth="1"/>
    <col min="3" max="3" width="33.5" style="90" customWidth="1"/>
    <col min="4" max="4" width="22.5" style="90" customWidth="1"/>
    <col min="5" max="5" width="26.5" style="90" customWidth="1"/>
    <col min="6" max="6" width="31.125" style="90" customWidth="1"/>
    <col min="7" max="7" width="18.5" style="90" customWidth="1"/>
    <col min="8" max="8" width="13.125" style="90" customWidth="1"/>
    <col min="9" max="9" width="15.875" style="90" customWidth="1"/>
    <col min="10" max="10" width="16.5" style="90" customWidth="1"/>
    <col min="11" max="11" width="17.5" style="90" customWidth="1"/>
    <col min="12" max="12" width="13.5" style="90" customWidth="1"/>
    <col min="13" max="13" width="12" style="90" customWidth="1"/>
    <col min="14" max="14" width="13.5" style="90" customWidth="1"/>
    <col min="15" max="15" width="14" style="90" customWidth="1"/>
    <col min="16" max="16" width="15.5" style="90" customWidth="1"/>
    <col min="17" max="17" width="12.5" style="90" customWidth="1"/>
    <col min="18" max="18" width="16" style="90" customWidth="1"/>
    <col min="19" max="21" width="12.5" style="90" customWidth="1"/>
    <col min="22" max="22" width="13.125" style="90" customWidth="1"/>
    <col min="23" max="16384" width="9.125" style="90"/>
  </cols>
  <sheetData>
    <row r="1" spans="1:30" ht="28.5" customHeight="1">
      <c r="B1" s="184"/>
      <c r="K1" s="447" t="s">
        <v>1198</v>
      </c>
    </row>
    <row r="2" spans="1:30" ht="28.5" customHeight="1">
      <c r="B2" s="449" t="s">
        <v>141</v>
      </c>
      <c r="C2" s="450"/>
      <c r="D2" s="450"/>
      <c r="K2" s="447"/>
    </row>
    <row r="4" spans="1:30" ht="38.25" customHeight="1">
      <c r="B4" s="330" t="s">
        <v>265</v>
      </c>
      <c r="C4" s="331" t="s">
        <v>267</v>
      </c>
      <c r="D4" s="331" t="s">
        <v>392</v>
      </c>
      <c r="E4" s="331" t="s">
        <v>485</v>
      </c>
      <c r="G4" s="91"/>
      <c r="H4" s="91"/>
      <c r="I4" s="91"/>
      <c r="J4" s="91"/>
      <c r="K4" s="91"/>
    </row>
    <row r="5" spans="1:30" ht="28.5" customHeight="1">
      <c r="B5" s="696" t="s">
        <v>53</v>
      </c>
      <c r="C5" s="698">
        <f>H32</f>
        <v>55419</v>
      </c>
      <c r="D5" s="698">
        <f>C5</f>
        <v>55419</v>
      </c>
      <c r="E5" s="698">
        <f>C5</f>
        <v>55419</v>
      </c>
      <c r="F5" s="419"/>
      <c r="G5" s="420"/>
      <c r="H5" s="420"/>
    </row>
    <row r="6" spans="1:30" ht="28.5" customHeight="1">
      <c r="B6" s="696" t="s">
        <v>52</v>
      </c>
      <c r="C6" s="698">
        <f>J32</f>
        <v>-2104</v>
      </c>
      <c r="D6" s="698">
        <f t="shared" ref="D6" si="0">C6</f>
        <v>-2104</v>
      </c>
      <c r="E6" s="698">
        <f t="shared" ref="E6" si="1">C6</f>
        <v>-2104</v>
      </c>
    </row>
    <row r="7" spans="1:30" ht="28.5" customHeight="1">
      <c r="B7" s="697"/>
      <c r="C7" s="699">
        <f>C5+C6</f>
        <v>53315</v>
      </c>
      <c r="D7" s="699">
        <f t="shared" ref="D7:E7" si="2">D5+D6</f>
        <v>53315</v>
      </c>
      <c r="E7" s="699">
        <f t="shared" si="2"/>
        <v>53315</v>
      </c>
    </row>
    <row r="8" spans="1:30" ht="28.5" customHeight="1">
      <c r="C8" s="420"/>
      <c r="D8" s="420"/>
      <c r="E8" s="420"/>
    </row>
    <row r="9" spans="1:30" ht="28.5" customHeight="1">
      <c r="A9" s="62"/>
      <c r="B9" s="62"/>
      <c r="C9" s="62"/>
      <c r="D9" s="62"/>
      <c r="E9" s="62"/>
      <c r="F9" s="63" t="s">
        <v>303</v>
      </c>
      <c r="G9" s="63" t="s">
        <v>304</v>
      </c>
      <c r="H9" s="63" t="s">
        <v>305</v>
      </c>
      <c r="I9" s="63" t="s">
        <v>306</v>
      </c>
      <c r="J9" s="64"/>
      <c r="K9" s="62"/>
      <c r="L9" s="62"/>
      <c r="M9" s="62"/>
      <c r="N9" s="1765" t="s">
        <v>307</v>
      </c>
      <c r="O9" s="1765" t="s">
        <v>308</v>
      </c>
      <c r="P9" s="1765" t="s">
        <v>309</v>
      </c>
      <c r="Q9" s="62"/>
      <c r="R9" s="62"/>
      <c r="S9" s="62"/>
      <c r="T9" s="62"/>
      <c r="U9" s="62"/>
      <c r="V9" s="62"/>
      <c r="W9" s="62"/>
      <c r="X9" s="62"/>
      <c r="Y9" s="62"/>
      <c r="Z9" s="62"/>
      <c r="AA9" s="62"/>
      <c r="AB9" s="62"/>
      <c r="AC9" s="62"/>
      <c r="AD9" s="62"/>
    </row>
    <row r="10" spans="1:30" ht="28.5" customHeight="1">
      <c r="A10" s="62"/>
      <c r="B10" s="62"/>
      <c r="C10" s="62"/>
      <c r="D10" s="62"/>
      <c r="E10" s="65" t="s">
        <v>310</v>
      </c>
      <c r="F10" s="48">
        <v>2304</v>
      </c>
      <c r="G10" s="48">
        <v>1388</v>
      </c>
      <c r="H10" s="48">
        <v>925</v>
      </c>
      <c r="I10" s="63"/>
      <c r="J10" s="62"/>
      <c r="K10" s="62"/>
      <c r="L10" s="62"/>
      <c r="M10" s="62"/>
      <c r="N10" s="1766"/>
      <c r="O10" s="1766"/>
      <c r="P10" s="1766"/>
      <c r="Q10" s="62"/>
      <c r="R10" s="62"/>
      <c r="S10" s="62"/>
      <c r="T10" s="62"/>
      <c r="U10" s="62"/>
      <c r="V10" s="62"/>
      <c r="W10" s="62"/>
      <c r="X10" s="62"/>
      <c r="Y10" s="62"/>
      <c r="Z10" s="62"/>
      <c r="AA10" s="62"/>
      <c r="AB10" s="62"/>
      <c r="AC10" s="62"/>
      <c r="AD10" s="62"/>
    </row>
    <row r="11" spans="1:30" ht="28.5" customHeight="1">
      <c r="A11" s="62"/>
      <c r="B11" s="62"/>
      <c r="C11" s="62"/>
      <c r="D11" s="62"/>
      <c r="E11" s="65" t="s">
        <v>311</v>
      </c>
      <c r="F11" s="50">
        <f>ROUND(F10/9600,4)</f>
        <v>0.24</v>
      </c>
      <c r="G11" s="50">
        <f t="shared" ref="G11:H11" si="3">ROUND(G10/9600,4)</f>
        <v>0.14460000000000001</v>
      </c>
      <c r="H11" s="50">
        <f t="shared" si="3"/>
        <v>9.64E-2</v>
      </c>
      <c r="I11" s="63">
        <v>0.2359</v>
      </c>
      <c r="J11" s="62"/>
      <c r="K11" s="62"/>
      <c r="L11" s="62"/>
      <c r="M11" s="65" t="s">
        <v>312</v>
      </c>
      <c r="N11" s="63">
        <v>0.28570000000000001</v>
      </c>
      <c r="O11" s="63">
        <v>2.0199999999999999E-2</v>
      </c>
      <c r="P11" s="63">
        <v>3.2199999999999999E-2</v>
      </c>
      <c r="Q11" s="62"/>
      <c r="R11" s="62"/>
      <c r="S11" s="62"/>
      <c r="T11" s="62"/>
      <c r="U11" s="62"/>
      <c r="V11" s="62"/>
      <c r="W11" s="62"/>
      <c r="X11" s="62"/>
      <c r="Y11" s="62"/>
      <c r="Z11" s="62"/>
      <c r="AA11" s="62"/>
      <c r="AB11" s="62"/>
      <c r="AC11" s="62"/>
      <c r="AD11" s="62"/>
    </row>
    <row r="12" spans="1:30" ht="28.5" customHeight="1">
      <c r="A12" s="62"/>
      <c r="B12" s="62"/>
      <c r="C12" s="62"/>
      <c r="D12" s="62"/>
      <c r="E12" s="62"/>
      <c r="F12" s="62"/>
      <c r="G12" s="62"/>
      <c r="H12" s="62"/>
      <c r="I12" s="62"/>
      <c r="J12" s="62"/>
      <c r="K12" s="62"/>
      <c r="L12" s="62"/>
      <c r="M12" s="62"/>
      <c r="N12" s="62"/>
      <c r="O12" s="62"/>
      <c r="P12" s="62"/>
      <c r="Q12" s="62"/>
      <c r="R12" s="62"/>
      <c r="S12" s="62"/>
      <c r="T12" s="62"/>
      <c r="U12" s="62"/>
      <c r="V12" s="62"/>
      <c r="W12" s="62"/>
      <c r="X12" s="62"/>
      <c r="Y12" s="62"/>
      <c r="Z12" s="62"/>
      <c r="AA12" s="62"/>
      <c r="AB12" s="62"/>
      <c r="AC12" s="62"/>
      <c r="AD12" s="62"/>
    </row>
    <row r="13" spans="1:30" ht="28.5" customHeight="1">
      <c r="A13" s="1767" t="s">
        <v>274</v>
      </c>
      <c r="B13" s="1767" t="s">
        <v>275</v>
      </c>
      <c r="C13" s="1767" t="s">
        <v>313</v>
      </c>
      <c r="D13" s="1767"/>
      <c r="E13" s="1767"/>
      <c r="F13" s="1767"/>
      <c r="G13" s="1767"/>
      <c r="H13" s="1767"/>
      <c r="I13" s="1767"/>
      <c r="J13" s="1767"/>
      <c r="K13" s="1767"/>
      <c r="L13" s="1767"/>
      <c r="M13" s="1767"/>
      <c r="N13" s="1767"/>
      <c r="O13" s="1767"/>
      <c r="P13" s="1767"/>
      <c r="Q13" s="1767" t="s">
        <v>314</v>
      </c>
      <c r="R13" s="1767" t="s">
        <v>315</v>
      </c>
      <c r="S13" s="1767" t="s">
        <v>316</v>
      </c>
      <c r="T13" s="299"/>
      <c r="U13" s="299"/>
      <c r="V13" s="299"/>
      <c r="W13" s="299"/>
      <c r="X13" s="299"/>
      <c r="Y13" s="299"/>
      <c r="Z13" s="299"/>
      <c r="AA13" s="299"/>
      <c r="AB13" s="299"/>
      <c r="AC13" s="299"/>
      <c r="AD13" s="299"/>
    </row>
    <row r="14" spans="1:30" ht="28.5" customHeight="1">
      <c r="A14" s="1767"/>
      <c r="B14" s="1767"/>
      <c r="C14" s="1767" t="s">
        <v>317</v>
      </c>
      <c r="D14" s="1767"/>
      <c r="E14" s="1767"/>
      <c r="F14" s="1768" t="s">
        <v>318</v>
      </c>
      <c r="G14" s="1769"/>
      <c r="H14" s="1770"/>
      <c r="I14" s="298" t="s">
        <v>319</v>
      </c>
      <c r="J14" s="1767" t="s">
        <v>320</v>
      </c>
      <c r="K14" s="1767"/>
      <c r="L14" s="1767"/>
      <c r="M14" s="1767" t="s">
        <v>321</v>
      </c>
      <c r="N14" s="1767" t="s">
        <v>322</v>
      </c>
      <c r="O14" s="1767" t="s">
        <v>323</v>
      </c>
      <c r="P14" s="1767" t="s">
        <v>324</v>
      </c>
      <c r="Q14" s="1767"/>
      <c r="R14" s="1767"/>
      <c r="S14" s="1767"/>
      <c r="T14" s="299"/>
      <c r="U14" s="299"/>
      <c r="V14" s="299"/>
      <c r="W14" s="299"/>
      <c r="X14" s="299"/>
      <c r="Y14" s="299"/>
      <c r="Z14" s="300"/>
      <c r="AA14" s="300"/>
      <c r="AB14" s="300"/>
      <c r="AC14" s="300"/>
      <c r="AD14" s="300"/>
    </row>
    <row r="15" spans="1:30" ht="28.5" customHeight="1">
      <c r="A15" s="1767"/>
      <c r="B15" s="1767"/>
      <c r="C15" s="298" t="s">
        <v>325</v>
      </c>
      <c r="D15" s="298" t="s">
        <v>326</v>
      </c>
      <c r="E15" s="298" t="s">
        <v>327</v>
      </c>
      <c r="F15" s="298" t="s">
        <v>325</v>
      </c>
      <c r="G15" s="298" t="s">
        <v>326</v>
      </c>
      <c r="H15" s="298" t="s">
        <v>328</v>
      </c>
      <c r="I15" s="298" t="s">
        <v>329</v>
      </c>
      <c r="J15" s="298" t="s">
        <v>330</v>
      </c>
      <c r="K15" s="301" t="s">
        <v>331</v>
      </c>
      <c r="L15" s="298" t="s">
        <v>332</v>
      </c>
      <c r="M15" s="1767"/>
      <c r="N15" s="1767"/>
      <c r="O15" s="1767"/>
      <c r="P15" s="1767"/>
      <c r="Q15" s="1767"/>
      <c r="R15" s="1767"/>
      <c r="S15" s="1767"/>
      <c r="T15" s="300" t="s">
        <v>333</v>
      </c>
      <c r="U15" s="300" t="s">
        <v>334</v>
      </c>
      <c r="V15" s="300" t="s">
        <v>335</v>
      </c>
      <c r="W15" s="300" t="s">
        <v>336</v>
      </c>
      <c r="X15" s="300" t="s">
        <v>337</v>
      </c>
      <c r="Y15" s="300" t="s">
        <v>338</v>
      </c>
      <c r="Z15" s="300" t="s">
        <v>339</v>
      </c>
      <c r="AA15" s="300" t="s">
        <v>340</v>
      </c>
      <c r="AB15" s="302" t="s">
        <v>341</v>
      </c>
      <c r="AC15" s="302" t="s">
        <v>342</v>
      </c>
      <c r="AD15" s="300" t="s">
        <v>343</v>
      </c>
    </row>
    <row r="16" spans="1:30" ht="28.5" customHeight="1">
      <c r="A16" s="53">
        <v>1</v>
      </c>
      <c r="B16" s="53">
        <v>2</v>
      </c>
      <c r="C16" s="53">
        <v>3</v>
      </c>
      <c r="D16" s="53">
        <v>4</v>
      </c>
      <c r="E16" s="53">
        <v>5</v>
      </c>
      <c r="F16" s="53">
        <v>6</v>
      </c>
      <c r="G16" s="53">
        <v>7</v>
      </c>
      <c r="H16" s="53">
        <v>8</v>
      </c>
      <c r="I16" s="53">
        <v>9</v>
      </c>
      <c r="J16" s="53" t="s">
        <v>344</v>
      </c>
      <c r="K16" s="53">
        <v>11</v>
      </c>
      <c r="L16" s="53">
        <v>12</v>
      </c>
      <c r="M16" s="53">
        <v>13</v>
      </c>
      <c r="N16" s="53">
        <v>14</v>
      </c>
      <c r="O16" s="53">
        <v>15</v>
      </c>
      <c r="P16" s="53">
        <v>16</v>
      </c>
      <c r="Q16" s="53">
        <v>17</v>
      </c>
      <c r="R16" s="53">
        <v>18</v>
      </c>
      <c r="S16" s="53">
        <v>19</v>
      </c>
      <c r="T16" s="53">
        <v>20</v>
      </c>
      <c r="U16" s="53">
        <v>21</v>
      </c>
      <c r="V16" s="53">
        <v>22</v>
      </c>
      <c r="W16" s="53">
        <v>23</v>
      </c>
      <c r="X16" s="53">
        <v>24</v>
      </c>
      <c r="Y16" s="53">
        <v>25</v>
      </c>
      <c r="Z16" s="53">
        <v>26</v>
      </c>
      <c r="AA16" s="53">
        <v>27</v>
      </c>
      <c r="AB16" s="53">
        <v>28</v>
      </c>
      <c r="AC16" s="53">
        <v>29</v>
      </c>
      <c r="AD16" s="53">
        <v>30</v>
      </c>
    </row>
    <row r="17" spans="1:30" ht="47.25" customHeight="1">
      <c r="A17" s="11" t="s">
        <v>488</v>
      </c>
      <c r="B17" s="185" t="s">
        <v>489</v>
      </c>
      <c r="C17" s="67">
        <v>0</v>
      </c>
      <c r="D17" s="67">
        <v>0</v>
      </c>
      <c r="E17" s="67">
        <v>0</v>
      </c>
      <c r="F17" s="71">
        <f>ROUND((C17*$F$6),2)</f>
        <v>0</v>
      </c>
      <c r="G17" s="67">
        <f>ROUND((D17*$G$6),2)</f>
        <v>0</v>
      </c>
      <c r="H17" s="67">
        <f>ROUND((E17*$H$6),2)</f>
        <v>0</v>
      </c>
      <c r="I17" s="71">
        <f>ROUND(((F17+G17+H17)*$I$6),2)</f>
        <v>0</v>
      </c>
      <c r="J17" s="70">
        <f>K17+L17</f>
        <v>531.48</v>
      </c>
      <c r="K17" s="70">
        <v>0</v>
      </c>
      <c r="L17" s="70">
        <v>531.48</v>
      </c>
      <c r="M17" s="71">
        <v>0</v>
      </c>
      <c r="N17" s="71">
        <f>ROUND((F17+G17+H17)*$N$6,2)</f>
        <v>0</v>
      </c>
      <c r="O17" s="71">
        <f>ROUND((F17+G17+H17)*$O$6,2)</f>
        <v>0</v>
      </c>
      <c r="P17" s="71">
        <f>ROUND((F17+G17+H17)*$P$6,2)</f>
        <v>0</v>
      </c>
      <c r="Q17" s="72">
        <f>ROUND((F17+G17+H17+I17+J17+M17+N17+O17+P17),2)</f>
        <v>531.48</v>
      </c>
      <c r="R17" s="94">
        <v>0</v>
      </c>
      <c r="S17" s="72">
        <f>Q17-R17</f>
        <v>531.48</v>
      </c>
      <c r="T17" s="70">
        <f>F17+G17+H17</f>
        <v>0</v>
      </c>
      <c r="U17" s="70">
        <f t="shared" ref="U17:V19" si="4">I17</f>
        <v>0</v>
      </c>
      <c r="V17" s="70">
        <f t="shared" si="4"/>
        <v>531.48</v>
      </c>
      <c r="W17" s="53"/>
      <c r="X17" s="70">
        <f t="shared" ref="X17:Y19" si="5">N17</f>
        <v>0</v>
      </c>
      <c r="Y17" s="70">
        <f t="shared" si="5"/>
        <v>0</v>
      </c>
      <c r="Z17" s="70">
        <f>M17+P17</f>
        <v>0</v>
      </c>
      <c r="AA17" s="53"/>
      <c r="AB17" s="70">
        <f>SUM(T17:AA17)</f>
        <v>531.48</v>
      </c>
      <c r="AC17" s="70">
        <f>R17</f>
        <v>0</v>
      </c>
      <c r="AD17" s="70">
        <f>AB17-AC17</f>
        <v>531.48</v>
      </c>
    </row>
    <row r="18" spans="1:30" ht="49.5" customHeight="1">
      <c r="A18" s="11" t="s">
        <v>490</v>
      </c>
      <c r="B18" s="54" t="s">
        <v>491</v>
      </c>
      <c r="C18" s="67">
        <v>0</v>
      </c>
      <c r="D18" s="67">
        <v>0</v>
      </c>
      <c r="E18" s="67">
        <v>0</v>
      </c>
      <c r="F18" s="71">
        <f>ROUND((C18*$F$6),2)</f>
        <v>0</v>
      </c>
      <c r="G18" s="67">
        <f>ROUND((D18*$G$6),2)</f>
        <v>0</v>
      </c>
      <c r="H18" s="67">
        <f>ROUND((E18*$H$6),2)</f>
        <v>0</v>
      </c>
      <c r="I18" s="71">
        <f>ROUND(((F18+G18+H18)*$I$6),2)</f>
        <v>0</v>
      </c>
      <c r="J18" s="186">
        <f>K18+L18</f>
        <v>520.29999999999995</v>
      </c>
      <c r="K18" s="186">
        <v>0</v>
      </c>
      <c r="L18" s="186">
        <v>520.29999999999995</v>
      </c>
      <c r="M18" s="71">
        <v>45.22</v>
      </c>
      <c r="N18" s="71">
        <f>ROUND((F18+G18+H18)*$N$6,2)</f>
        <v>0</v>
      </c>
      <c r="O18" s="71">
        <f>ROUND((F18+G18+H18)*$O$6,2)</f>
        <v>0</v>
      </c>
      <c r="P18" s="71">
        <f>ROUND((F18+G18+H18)*$P$6,2)</f>
        <v>0</v>
      </c>
      <c r="Q18" s="94">
        <f>ROUND((F18+G18+H18+I18+J18+M18+N18+O18+P18),2)</f>
        <v>565.52</v>
      </c>
      <c r="R18" s="94">
        <v>0</v>
      </c>
      <c r="S18" s="94">
        <f>Q18-R18</f>
        <v>565.52</v>
      </c>
      <c r="T18" s="186">
        <f>F18+G18+H18</f>
        <v>0</v>
      </c>
      <c r="U18" s="186">
        <f t="shared" si="4"/>
        <v>0</v>
      </c>
      <c r="V18" s="186">
        <f t="shared" si="4"/>
        <v>520.29999999999995</v>
      </c>
      <c r="W18" s="187"/>
      <c r="X18" s="186">
        <f t="shared" si="5"/>
        <v>0</v>
      </c>
      <c r="Y18" s="186">
        <f t="shared" si="5"/>
        <v>0</v>
      </c>
      <c r="Z18" s="186">
        <f>M18+P18</f>
        <v>45.22</v>
      </c>
      <c r="AA18" s="187"/>
      <c r="AB18" s="186">
        <f>SUM(T18:AA18)</f>
        <v>565.52</v>
      </c>
      <c r="AC18" s="186">
        <f>R18</f>
        <v>0</v>
      </c>
      <c r="AD18" s="186">
        <f>AB18-AC18</f>
        <v>565.52</v>
      </c>
    </row>
    <row r="19" spans="1:30" ht="49.5" customHeight="1">
      <c r="A19" s="11" t="s">
        <v>345</v>
      </c>
      <c r="B19" s="6" t="s">
        <v>492</v>
      </c>
      <c r="C19" s="67">
        <v>0</v>
      </c>
      <c r="D19" s="67">
        <v>0</v>
      </c>
      <c r="E19" s="67">
        <v>0</v>
      </c>
      <c r="F19" s="71">
        <f>ROUND((C19*$F$6),2)</f>
        <v>0</v>
      </c>
      <c r="G19" s="67">
        <f>ROUND((D19*$G$6),2)</f>
        <v>0</v>
      </c>
      <c r="H19" s="67">
        <f>ROUND((E19*$H$6),2)</f>
        <v>0</v>
      </c>
      <c r="I19" s="71">
        <f>ROUND(((F19+G19+H19)*$I$6),2)</f>
        <v>0</v>
      </c>
      <c r="J19" s="186">
        <f>K19+L19</f>
        <v>501.28</v>
      </c>
      <c r="K19" s="186">
        <v>0</v>
      </c>
      <c r="L19" s="186">
        <v>501.28</v>
      </c>
      <c r="M19" s="71">
        <v>0</v>
      </c>
      <c r="N19" s="71">
        <f>ROUND((F19+G19+H19)*$N$6,2)</f>
        <v>0</v>
      </c>
      <c r="O19" s="71">
        <f>ROUND((F19+G19+H19)*$O$6,2)</f>
        <v>0</v>
      </c>
      <c r="P19" s="71">
        <f>ROUND((F19+G19+H19)*$P$6,2)</f>
        <v>0</v>
      </c>
      <c r="Q19" s="94">
        <f>ROUND((F19+G19+H19+I19+J19+M19+N19+O19+P19),2)</f>
        <v>501.28</v>
      </c>
      <c r="R19" s="94">
        <v>0</v>
      </c>
      <c r="S19" s="94">
        <f>Q19-R19</f>
        <v>501.28</v>
      </c>
      <c r="T19" s="186">
        <f>F19+G19+H19</f>
        <v>0</v>
      </c>
      <c r="U19" s="186">
        <f t="shared" si="4"/>
        <v>0</v>
      </c>
      <c r="V19" s="186">
        <f t="shared" si="4"/>
        <v>501.28</v>
      </c>
      <c r="W19" s="187"/>
      <c r="X19" s="186">
        <f t="shared" si="5"/>
        <v>0</v>
      </c>
      <c r="Y19" s="186">
        <f t="shared" si="5"/>
        <v>0</v>
      </c>
      <c r="Z19" s="186">
        <f>M19+P19</f>
        <v>0</v>
      </c>
      <c r="AA19" s="187"/>
      <c r="AB19" s="186">
        <f>SUM(T19:AA19)</f>
        <v>501.28</v>
      </c>
      <c r="AC19" s="186">
        <f>R19</f>
        <v>0</v>
      </c>
      <c r="AD19" s="186">
        <f>AB19-AC19</f>
        <v>501.28</v>
      </c>
    </row>
    <row r="21" spans="1:30" ht="28.5" customHeight="1">
      <c r="C21" s="149"/>
    </row>
    <row r="22" spans="1:30" s="364" customFormat="1" ht="59.25" customHeight="1">
      <c r="B22" s="365" t="s">
        <v>274</v>
      </c>
      <c r="C22" s="366" t="s">
        <v>275</v>
      </c>
      <c r="D22" s="365" t="s">
        <v>349</v>
      </c>
      <c r="E22" s="365" t="s">
        <v>493</v>
      </c>
      <c r="F22" s="365" t="s">
        <v>277</v>
      </c>
      <c r="G22" s="365" t="s">
        <v>351</v>
      </c>
      <c r="H22" s="365" t="s">
        <v>278</v>
      </c>
      <c r="I22" s="365" t="s">
        <v>279</v>
      </c>
      <c r="J22" s="365" t="s">
        <v>280</v>
      </c>
      <c r="K22" s="365" t="s">
        <v>352</v>
      </c>
      <c r="L22" s="1775" t="s">
        <v>353</v>
      </c>
      <c r="M22" s="1776"/>
      <c r="N22" s="1776"/>
      <c r="O22" s="1776"/>
      <c r="P22" s="1776"/>
      <c r="Q22" s="1777"/>
      <c r="R22" s="367"/>
      <c r="S22" s="367"/>
      <c r="T22" s="367"/>
    </row>
    <row r="23" spans="1:30" ht="28.5" customHeight="1">
      <c r="B23" s="128"/>
      <c r="C23" s="128"/>
      <c r="D23" s="129"/>
      <c r="E23" s="189"/>
      <c r="F23" s="129"/>
      <c r="G23" s="129"/>
      <c r="H23" s="129"/>
      <c r="I23" s="129"/>
      <c r="J23" s="129"/>
      <c r="K23" s="129"/>
      <c r="L23" s="129" t="s">
        <v>354</v>
      </c>
      <c r="M23" s="129" t="s">
        <v>355</v>
      </c>
      <c r="N23" s="129" t="s">
        <v>356</v>
      </c>
      <c r="O23" s="129" t="s">
        <v>282</v>
      </c>
      <c r="P23" s="129" t="s">
        <v>357</v>
      </c>
      <c r="Q23" s="129" t="s">
        <v>358</v>
      </c>
      <c r="R23" s="188"/>
      <c r="S23" s="188"/>
      <c r="T23" s="188"/>
    </row>
    <row r="24" spans="1:30" ht="28.5" customHeight="1">
      <c r="B24" s="190" t="s">
        <v>488</v>
      </c>
      <c r="C24" s="191" t="s">
        <v>489</v>
      </c>
      <c r="D24" s="192">
        <v>453.86</v>
      </c>
      <c r="E24" s="193">
        <f>S17</f>
        <v>531.48</v>
      </c>
      <c r="F24" s="194">
        <v>0</v>
      </c>
      <c r="G24" s="192">
        <f>E24-F24-D24</f>
        <v>77.62</v>
      </c>
      <c r="H24" s="194">
        <f>L24+M24+N24</f>
        <v>745</v>
      </c>
      <c r="I24" s="194">
        <v>1</v>
      </c>
      <c r="J24" s="399">
        <f>G24*H24</f>
        <v>57826.9</v>
      </c>
      <c r="K24" s="194" t="s">
        <v>287</v>
      </c>
      <c r="L24" s="194">
        <v>7</v>
      </c>
      <c r="M24" s="194">
        <v>0</v>
      </c>
      <c r="N24" s="194">
        <v>738</v>
      </c>
      <c r="O24" s="194" t="s">
        <v>494</v>
      </c>
      <c r="P24" s="194"/>
      <c r="Q24" s="195"/>
    </row>
    <row r="25" spans="1:30" ht="42" customHeight="1">
      <c r="B25" s="126" t="s">
        <v>490</v>
      </c>
      <c r="C25" s="127" t="s">
        <v>491</v>
      </c>
      <c r="D25" s="192">
        <v>531.25</v>
      </c>
      <c r="E25" s="193">
        <f>S18</f>
        <v>565.52</v>
      </c>
      <c r="F25" s="194">
        <v>0</v>
      </c>
      <c r="G25" s="192">
        <f>E25-F25-D25</f>
        <v>34.269999999999982</v>
      </c>
      <c r="H25" s="194">
        <f t="shared" ref="H25:H26" si="6">L25+M25+N25</f>
        <v>1453</v>
      </c>
      <c r="I25" s="194">
        <v>1</v>
      </c>
      <c r="J25" s="399">
        <f>G25*H25</f>
        <v>49794.309999999976</v>
      </c>
      <c r="K25" s="194" t="s">
        <v>287</v>
      </c>
      <c r="L25" s="194">
        <v>632</v>
      </c>
      <c r="M25" s="194">
        <v>0</v>
      </c>
      <c r="N25" s="194">
        <v>821</v>
      </c>
      <c r="O25" s="194" t="s">
        <v>494</v>
      </c>
      <c r="P25" s="194"/>
      <c r="Q25" s="195"/>
    </row>
    <row r="26" spans="1:30" ht="28.5" customHeight="1">
      <c r="B26" s="126" t="s">
        <v>495</v>
      </c>
      <c r="C26" s="196" t="s">
        <v>492</v>
      </c>
      <c r="D26" s="192">
        <v>531.25</v>
      </c>
      <c r="E26" s="193">
        <f>S19</f>
        <v>501.28</v>
      </c>
      <c r="F26" s="194">
        <v>0</v>
      </c>
      <c r="G26" s="192">
        <f>E26-F26-D26</f>
        <v>-29.970000000000027</v>
      </c>
      <c r="H26" s="194">
        <f t="shared" si="6"/>
        <v>1812</v>
      </c>
      <c r="I26" s="194">
        <v>1</v>
      </c>
      <c r="J26" s="399">
        <f>G26*H26</f>
        <v>-54305.64000000005</v>
      </c>
      <c r="K26" s="194" t="s">
        <v>287</v>
      </c>
      <c r="L26" s="194">
        <v>811</v>
      </c>
      <c r="M26" s="194">
        <v>0</v>
      </c>
      <c r="N26" s="194">
        <v>1001</v>
      </c>
      <c r="O26" s="194" t="s">
        <v>494</v>
      </c>
      <c r="P26" s="194"/>
      <c r="Q26" s="195"/>
    </row>
    <row r="27" spans="1:30" ht="28.5" customHeight="1">
      <c r="B27" s="108"/>
      <c r="C27" s="197"/>
      <c r="D27" s="110"/>
      <c r="E27" s="110"/>
      <c r="F27" s="110"/>
      <c r="G27" s="110"/>
      <c r="H27" s="111">
        <f>SUM(H24:H26)</f>
        <v>4010</v>
      </c>
      <c r="I27" s="110"/>
      <c r="J27" s="112"/>
      <c r="K27" s="110"/>
      <c r="L27" s="198"/>
      <c r="M27" s="111"/>
      <c r="N27" s="111"/>
      <c r="O27" s="110"/>
      <c r="P27" s="110"/>
      <c r="Q27" s="114"/>
    </row>
    <row r="29" spans="1:30" ht="28.5" customHeight="1">
      <c r="B29" s="1778" t="s">
        <v>359</v>
      </c>
      <c r="C29" s="1778" t="s">
        <v>360</v>
      </c>
      <c r="D29" s="1778" t="s">
        <v>361</v>
      </c>
      <c r="E29" s="1778" t="s">
        <v>362</v>
      </c>
      <c r="F29" s="1778" t="s">
        <v>275</v>
      </c>
      <c r="G29" s="1778" t="s">
        <v>363</v>
      </c>
      <c r="H29" s="1781" t="s">
        <v>364</v>
      </c>
      <c r="I29" s="1782"/>
      <c r="J29" s="1782"/>
      <c r="K29" s="1782"/>
      <c r="L29" s="1782"/>
      <c r="M29" s="1782"/>
      <c r="N29" s="1782"/>
      <c r="O29" s="1782"/>
      <c r="P29" s="1782"/>
      <c r="Q29" s="1782"/>
      <c r="R29" s="1782"/>
      <c r="S29" s="1782"/>
      <c r="T29" s="1782"/>
      <c r="U29" s="1782"/>
      <c r="V29" s="1783"/>
    </row>
    <row r="30" spans="1:30" ht="28.5" customHeight="1">
      <c r="B30" s="1779"/>
      <c r="C30" s="1779"/>
      <c r="D30" s="1779"/>
      <c r="E30" s="1779"/>
      <c r="F30" s="1779"/>
      <c r="G30" s="1779"/>
      <c r="H30" s="199" t="s">
        <v>365</v>
      </c>
      <c r="I30" s="199" t="s">
        <v>366</v>
      </c>
      <c r="J30" s="199" t="s">
        <v>367</v>
      </c>
      <c r="K30" s="199" t="s">
        <v>368</v>
      </c>
      <c r="L30" s="199" t="s">
        <v>369</v>
      </c>
      <c r="M30" s="199" t="s">
        <v>365</v>
      </c>
      <c r="N30" s="199" t="s">
        <v>366</v>
      </c>
      <c r="O30" s="199" t="s">
        <v>367</v>
      </c>
      <c r="P30" s="199" t="s">
        <v>368</v>
      </c>
      <c r="Q30" s="199" t="s">
        <v>369</v>
      </c>
      <c r="R30" s="199" t="s">
        <v>365</v>
      </c>
      <c r="S30" s="199" t="s">
        <v>366</v>
      </c>
      <c r="T30" s="199" t="s">
        <v>367</v>
      </c>
      <c r="U30" s="199" t="s">
        <v>368</v>
      </c>
      <c r="V30" s="199" t="s">
        <v>369</v>
      </c>
    </row>
    <row r="31" spans="1:30" ht="28.5" customHeight="1">
      <c r="B31" s="1779"/>
      <c r="C31" s="1779"/>
      <c r="D31" s="1779"/>
      <c r="E31" s="1779"/>
      <c r="F31" s="1779"/>
      <c r="G31" s="1780"/>
      <c r="H31" s="1781" t="s">
        <v>370</v>
      </c>
      <c r="I31" s="1782"/>
      <c r="J31" s="1782"/>
      <c r="K31" s="1782"/>
      <c r="L31" s="1782"/>
      <c r="M31" s="1781" t="s">
        <v>1007</v>
      </c>
      <c r="N31" s="1782"/>
      <c r="O31" s="1782"/>
      <c r="P31" s="1782"/>
      <c r="Q31" s="1782"/>
      <c r="R31" s="1771" t="s">
        <v>371</v>
      </c>
      <c r="S31" s="1771"/>
      <c r="T31" s="1771"/>
      <c r="U31" s="1771"/>
      <c r="V31" s="1771"/>
    </row>
    <row r="32" spans="1:30" ht="28.5" customHeight="1">
      <c r="B32" s="1772" t="s">
        <v>372</v>
      </c>
      <c r="C32" s="1773"/>
      <c r="D32" s="1773"/>
      <c r="E32" s="1773"/>
      <c r="F32" s="1773"/>
      <c r="G32" s="1774"/>
      <c r="H32" s="200">
        <f>ROUND(SUM(H33:H102),0)</f>
        <v>55419</v>
      </c>
      <c r="I32" s="200">
        <f t="shared" ref="I32:V32" si="7">ROUND(SUM(I33:I102),0)</f>
        <v>0</v>
      </c>
      <c r="J32" s="200">
        <f t="shared" si="7"/>
        <v>-2104</v>
      </c>
      <c r="K32" s="200">
        <f t="shared" si="7"/>
        <v>0</v>
      </c>
      <c r="L32" s="200">
        <f t="shared" si="7"/>
        <v>0</v>
      </c>
      <c r="M32" s="200">
        <f t="shared" si="7"/>
        <v>55419</v>
      </c>
      <c r="N32" s="200">
        <f t="shared" si="7"/>
        <v>0</v>
      </c>
      <c r="O32" s="200">
        <f t="shared" si="7"/>
        <v>-2104</v>
      </c>
      <c r="P32" s="200">
        <f t="shared" si="7"/>
        <v>0</v>
      </c>
      <c r="Q32" s="200">
        <f t="shared" si="7"/>
        <v>0</v>
      </c>
      <c r="R32" s="200">
        <f t="shared" si="7"/>
        <v>55419</v>
      </c>
      <c r="S32" s="200">
        <f t="shared" si="7"/>
        <v>0</v>
      </c>
      <c r="T32" s="200">
        <f t="shared" si="7"/>
        <v>-2104</v>
      </c>
      <c r="U32" s="200">
        <f t="shared" si="7"/>
        <v>0</v>
      </c>
      <c r="V32" s="200">
        <f t="shared" si="7"/>
        <v>0</v>
      </c>
    </row>
    <row r="33" spans="2:22" ht="28.5" customHeight="1">
      <c r="B33" s="201">
        <v>1</v>
      </c>
      <c r="C33" s="202"/>
      <c r="D33" s="203" t="s">
        <v>496</v>
      </c>
      <c r="E33" s="204" t="s">
        <v>488</v>
      </c>
      <c r="F33" s="191" t="s">
        <v>489</v>
      </c>
      <c r="G33" s="205"/>
      <c r="H33" s="206">
        <f>G24*N24</f>
        <v>57283.560000000005</v>
      </c>
      <c r="I33" s="206">
        <v>0</v>
      </c>
      <c r="J33" s="206">
        <f>G24*L24</f>
        <v>543.34</v>
      </c>
      <c r="K33" s="206">
        <v>0</v>
      </c>
      <c r="L33" s="206">
        <v>0</v>
      </c>
      <c r="M33" s="205">
        <f>H33</f>
        <v>57283.560000000005</v>
      </c>
      <c r="N33" s="205">
        <f t="shared" ref="N33:Q35" si="8">I33</f>
        <v>0</v>
      </c>
      <c r="O33" s="205">
        <f t="shared" si="8"/>
        <v>543.34</v>
      </c>
      <c r="P33" s="205">
        <f t="shared" si="8"/>
        <v>0</v>
      </c>
      <c r="Q33" s="205">
        <f t="shared" si="8"/>
        <v>0</v>
      </c>
      <c r="R33" s="205">
        <f>H33</f>
        <v>57283.560000000005</v>
      </c>
      <c r="S33" s="205">
        <f t="shared" ref="S33:V35" si="9">I33</f>
        <v>0</v>
      </c>
      <c r="T33" s="205">
        <f t="shared" si="9"/>
        <v>543.34</v>
      </c>
      <c r="U33" s="205">
        <f t="shared" si="9"/>
        <v>0</v>
      </c>
      <c r="V33" s="205">
        <f t="shared" si="9"/>
        <v>0</v>
      </c>
    </row>
    <row r="34" spans="2:22" ht="28.5" customHeight="1">
      <c r="B34" s="201">
        <v>2</v>
      </c>
      <c r="C34" s="202"/>
      <c r="D34" s="207" t="s">
        <v>496</v>
      </c>
      <c r="E34" s="126" t="s">
        <v>490</v>
      </c>
      <c r="F34" s="127" t="s">
        <v>491</v>
      </c>
      <c r="G34" s="208"/>
      <c r="H34" s="206">
        <f t="shared" ref="H34:H35" si="10">G25*N25</f>
        <v>28135.669999999984</v>
      </c>
      <c r="I34" s="206">
        <v>0</v>
      </c>
      <c r="J34" s="206">
        <f t="shared" ref="J34:J35" si="11">G25*L25</f>
        <v>21658.639999999989</v>
      </c>
      <c r="K34" s="206">
        <v>0</v>
      </c>
      <c r="L34" s="206">
        <v>0</v>
      </c>
      <c r="M34" s="205">
        <f>H34</f>
        <v>28135.669999999984</v>
      </c>
      <c r="N34" s="205">
        <f t="shared" si="8"/>
        <v>0</v>
      </c>
      <c r="O34" s="205">
        <f t="shared" si="8"/>
        <v>21658.639999999989</v>
      </c>
      <c r="P34" s="205">
        <f t="shared" si="8"/>
        <v>0</v>
      </c>
      <c r="Q34" s="205">
        <f t="shared" si="8"/>
        <v>0</v>
      </c>
      <c r="R34" s="205">
        <f>H34</f>
        <v>28135.669999999984</v>
      </c>
      <c r="S34" s="205">
        <f t="shared" si="9"/>
        <v>0</v>
      </c>
      <c r="T34" s="205">
        <f t="shared" si="9"/>
        <v>21658.639999999989</v>
      </c>
      <c r="U34" s="205">
        <f t="shared" si="9"/>
        <v>0</v>
      </c>
      <c r="V34" s="205">
        <f t="shared" si="9"/>
        <v>0</v>
      </c>
    </row>
    <row r="35" spans="2:22" ht="28.5" customHeight="1">
      <c r="B35" s="201">
        <v>3</v>
      </c>
      <c r="C35" s="202"/>
      <c r="D35" s="207" t="s">
        <v>373</v>
      </c>
      <c r="E35" s="126" t="s">
        <v>495</v>
      </c>
      <c r="F35" s="196" t="s">
        <v>492</v>
      </c>
      <c r="G35" s="208"/>
      <c r="H35" s="206">
        <f t="shared" si="10"/>
        <v>-29999.970000000027</v>
      </c>
      <c r="I35" s="206">
        <v>0</v>
      </c>
      <c r="J35" s="206">
        <f t="shared" si="11"/>
        <v>-24305.670000000024</v>
      </c>
      <c r="K35" s="206">
        <v>0</v>
      </c>
      <c r="L35" s="206">
        <v>0</v>
      </c>
      <c r="M35" s="205">
        <f>H35</f>
        <v>-29999.970000000027</v>
      </c>
      <c r="N35" s="205">
        <f t="shared" si="8"/>
        <v>0</v>
      </c>
      <c r="O35" s="205">
        <f t="shared" si="8"/>
        <v>-24305.670000000024</v>
      </c>
      <c r="P35" s="205">
        <f t="shared" si="8"/>
        <v>0</v>
      </c>
      <c r="Q35" s="205">
        <f t="shared" si="8"/>
        <v>0</v>
      </c>
      <c r="R35" s="205">
        <f>H35</f>
        <v>-29999.970000000027</v>
      </c>
      <c r="S35" s="205">
        <f t="shared" si="9"/>
        <v>0</v>
      </c>
      <c r="T35" s="205">
        <f t="shared" si="9"/>
        <v>-24305.670000000024</v>
      </c>
      <c r="U35" s="205">
        <f t="shared" si="9"/>
        <v>0</v>
      </c>
      <c r="V35" s="205">
        <f t="shared" si="9"/>
        <v>0</v>
      </c>
    </row>
    <row r="37" spans="2:22" ht="28.5" customHeight="1">
      <c r="E37" s="90" t="s">
        <v>497</v>
      </c>
    </row>
  </sheetData>
  <mergeCells count="29">
    <mergeCell ref="R31:V31"/>
    <mergeCell ref="B32:G32"/>
    <mergeCell ref="L22:Q22"/>
    <mergeCell ref="B29:B31"/>
    <mergeCell ref="C29:C31"/>
    <mergeCell ref="D29:D31"/>
    <mergeCell ref="E29:E31"/>
    <mergeCell ref="F29:F31"/>
    <mergeCell ref="G29:G31"/>
    <mergeCell ref="H29:V29"/>
    <mergeCell ref="H31:L31"/>
    <mergeCell ref="M31:Q31"/>
    <mergeCell ref="Q13:Q15"/>
    <mergeCell ref="R13:R15"/>
    <mergeCell ref="S13:S15"/>
    <mergeCell ref="C14:E14"/>
    <mergeCell ref="F14:H14"/>
    <mergeCell ref="J14:L14"/>
    <mergeCell ref="M14:M15"/>
    <mergeCell ref="N14:N15"/>
    <mergeCell ref="O14:O15"/>
    <mergeCell ref="P14:P15"/>
    <mergeCell ref="N9:N10"/>
    <mergeCell ref="O9:O10"/>
    <mergeCell ref="P9:P10"/>
    <mergeCell ref="A13:A15"/>
    <mergeCell ref="B13:B15"/>
    <mergeCell ref="C13:L13"/>
    <mergeCell ref="M13:P13"/>
  </mergeCells>
  <pageMargins left="0.7" right="0.7" top="0.75" bottom="0.75" header="0.3" footer="0.3"/>
  <pageSetup paperSize="9" scale="18"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sheetPr>
  <dimension ref="A1:Q113"/>
  <sheetViews>
    <sheetView zoomScaleNormal="100" workbookViewId="0">
      <selection activeCell="A5" sqref="A5"/>
    </sheetView>
  </sheetViews>
  <sheetFormatPr defaultColWidth="9.125" defaultRowHeight="15"/>
  <cols>
    <col min="1" max="1" width="44.5" style="1104" customWidth="1"/>
    <col min="2" max="2" width="14" style="1104" customWidth="1"/>
    <col min="3" max="3" width="16.125" style="1104" customWidth="1"/>
    <col min="4" max="4" width="16.75" style="1104" customWidth="1"/>
    <col min="5" max="5" width="14.5" style="1104" customWidth="1"/>
    <col min="6" max="6" width="13.5" style="1104" customWidth="1"/>
    <col min="7" max="7" width="16.125" style="1104" customWidth="1"/>
    <col min="8" max="8" width="15.25" style="1104" customWidth="1"/>
    <col min="9" max="9" width="11" style="1104" customWidth="1"/>
    <col min="10" max="10" width="16.5" style="1104" customWidth="1"/>
    <col min="11" max="16384" width="9.125" style="1104"/>
  </cols>
  <sheetData>
    <row r="1" spans="1:17">
      <c r="H1" s="447" t="s">
        <v>1241</v>
      </c>
    </row>
    <row r="2" spans="1:17">
      <c r="A2" s="1087" t="s">
        <v>1270</v>
      </c>
      <c r="B2" s="179"/>
      <c r="C2" s="179"/>
      <c r="D2" s="1358"/>
      <c r="E2" s="179"/>
      <c r="F2" s="179"/>
      <c r="G2" s="179"/>
      <c r="H2" s="179"/>
      <c r="I2" s="179"/>
      <c r="J2" s="179"/>
      <c r="K2" s="179"/>
      <c r="L2" s="179"/>
      <c r="M2" s="179"/>
      <c r="N2" s="179"/>
      <c r="O2" s="179"/>
      <c r="P2" s="179"/>
    </row>
    <row r="3" spans="1:17">
      <c r="A3" s="1359"/>
      <c r="B3" s="1359"/>
      <c r="C3" s="1359"/>
      <c r="D3" s="1359"/>
      <c r="E3" s="1359"/>
      <c r="F3" s="1359"/>
      <c r="G3" s="517"/>
      <c r="H3" s="1359"/>
      <c r="I3" s="517"/>
      <c r="J3" s="517"/>
      <c r="K3" s="517"/>
      <c r="L3" s="517"/>
      <c r="M3" s="517"/>
      <c r="N3" s="517"/>
      <c r="O3" s="179"/>
      <c r="P3" s="179"/>
    </row>
    <row r="4" spans="1:17" ht="59.45" customHeight="1">
      <c r="A4" s="1088" t="s">
        <v>265</v>
      </c>
      <c r="B4" s="1088" t="s">
        <v>1019</v>
      </c>
      <c r="C4" s="1088" t="s">
        <v>1020</v>
      </c>
      <c r="D4" s="1088" t="s">
        <v>1021</v>
      </c>
      <c r="E4" s="1089" t="s">
        <v>1022</v>
      </c>
      <c r="F4" s="1359"/>
      <c r="G4" s="517"/>
      <c r="H4" s="1359"/>
      <c r="I4" s="517"/>
      <c r="J4" s="517"/>
      <c r="K4" s="517"/>
      <c r="L4" s="517"/>
      <c r="M4" s="517"/>
      <c r="N4" s="517"/>
      <c r="O4" s="179"/>
      <c r="P4" s="179"/>
    </row>
    <row r="5" spans="1:17" ht="24.6" customHeight="1">
      <c r="A5" s="1360" t="s">
        <v>1271</v>
      </c>
      <c r="B5" s="1361">
        <f>H10</f>
        <v>4640815.1946</v>
      </c>
      <c r="C5" s="1361">
        <f>H10</f>
        <v>4640815.1946</v>
      </c>
      <c r="D5" s="1362">
        <f>H10</f>
        <v>4640815.1946</v>
      </c>
      <c r="E5" s="1363">
        <f>H10</f>
        <v>4640815.1946</v>
      </c>
      <c r="F5" s="1359"/>
      <c r="G5" s="517"/>
      <c r="H5" s="1359"/>
      <c r="I5" s="517"/>
      <c r="J5" s="517"/>
      <c r="K5" s="517"/>
      <c r="L5" s="517"/>
      <c r="M5" s="517"/>
      <c r="N5" s="517"/>
      <c r="O5" s="179"/>
      <c r="P5" s="179"/>
    </row>
    <row r="6" spans="1:17">
      <c r="A6" s="1364"/>
      <c r="B6" s="1365"/>
      <c r="C6" s="1365"/>
      <c r="D6" s="1365"/>
      <c r="E6" s="1365"/>
      <c r="F6" s="1359"/>
      <c r="G6" s="517"/>
      <c r="H6" s="1359"/>
      <c r="I6" s="517"/>
      <c r="J6" s="517"/>
      <c r="K6" s="517"/>
      <c r="L6" s="517"/>
      <c r="M6" s="517"/>
      <c r="N6" s="517"/>
      <c r="O6" s="179"/>
      <c r="P6" s="179"/>
    </row>
    <row r="7" spans="1:17">
      <c r="A7" s="1359"/>
      <c r="B7" s="1359"/>
      <c r="C7" s="1359"/>
      <c r="D7" s="1359"/>
      <c r="E7" s="1359"/>
      <c r="F7" s="1359"/>
      <c r="G7" s="517"/>
      <c r="H7" s="1359"/>
      <c r="I7" s="517"/>
      <c r="J7" s="517"/>
      <c r="K7" s="517"/>
      <c r="L7" s="517"/>
      <c r="M7" s="517"/>
      <c r="N7" s="517"/>
      <c r="O7" s="179"/>
      <c r="P7" s="179"/>
    </row>
    <row r="8" spans="1:17">
      <c r="A8" s="1785" t="s">
        <v>1</v>
      </c>
      <c r="B8" s="1785" t="s">
        <v>1272</v>
      </c>
      <c r="C8" s="1785" t="s">
        <v>1273</v>
      </c>
      <c r="D8" s="1785"/>
      <c r="E8" s="1785" t="s">
        <v>1274</v>
      </c>
      <c r="F8" s="1785"/>
      <c r="G8" s="1785" t="s">
        <v>1275</v>
      </c>
      <c r="H8" s="1785"/>
      <c r="I8" s="517"/>
      <c r="J8" s="517"/>
      <c r="K8" s="517"/>
      <c r="L8" s="517"/>
      <c r="M8" s="517"/>
      <c r="N8" s="517"/>
      <c r="O8" s="179"/>
      <c r="P8" s="179"/>
    </row>
    <row r="9" spans="1:17" ht="63.75">
      <c r="A9" s="1785"/>
      <c r="B9" s="1785"/>
      <c r="C9" s="1088" t="s">
        <v>1276</v>
      </c>
      <c r="D9" s="1088" t="s">
        <v>1277</v>
      </c>
      <c r="E9" s="1088" t="s">
        <v>1276</v>
      </c>
      <c r="F9" s="1088" t="s">
        <v>1277</v>
      </c>
      <c r="G9" s="1088" t="s">
        <v>1276</v>
      </c>
      <c r="H9" s="1088" t="s">
        <v>1278</v>
      </c>
      <c r="I9" s="517"/>
      <c r="J9" s="517"/>
      <c r="K9" s="517"/>
      <c r="L9" s="517"/>
      <c r="M9" s="517"/>
      <c r="N9" s="517"/>
      <c r="O9" s="179"/>
      <c r="P9" s="179"/>
    </row>
    <row r="10" spans="1:17" s="1140" customFormat="1" ht="61.5" customHeight="1">
      <c r="A10" s="1366" t="s">
        <v>885</v>
      </c>
      <c r="B10" s="1366" t="s">
        <v>472</v>
      </c>
      <c r="C10" s="1367">
        <f>C11+C13+C19+C27+C50+C57+C60+C63+C67+C70+C78+C80</f>
        <v>43532</v>
      </c>
      <c r="D10" s="1367">
        <f t="shared" ref="D10:H10" si="0">D11+D13+D19+D27+D50+D57+D60+D63+D67+D70+D78+D80</f>
        <v>17594500.805399999</v>
      </c>
      <c r="E10" s="1367">
        <f t="shared" si="0"/>
        <v>76156</v>
      </c>
      <c r="F10" s="1367">
        <f t="shared" si="0"/>
        <v>22235313</v>
      </c>
      <c r="G10" s="1367">
        <f>G11+G13+G19+G27+G50+G57+G60+G63+G67+G70+G78+G80</f>
        <v>32624</v>
      </c>
      <c r="H10" s="1367">
        <f t="shared" si="0"/>
        <v>4640815.1946</v>
      </c>
      <c r="I10" s="1368"/>
      <c r="J10" s="1369"/>
      <c r="K10" s="1370"/>
      <c r="L10" s="1369"/>
      <c r="M10" s="1369"/>
      <c r="N10" s="1369"/>
      <c r="O10" s="1371"/>
      <c r="P10" s="999"/>
    </row>
    <row r="11" spans="1:17">
      <c r="A11" s="1372" t="s">
        <v>1279</v>
      </c>
      <c r="B11" s="1372" t="s">
        <v>472</v>
      </c>
      <c r="C11" s="1372">
        <f>C12</f>
        <v>1</v>
      </c>
      <c r="D11" s="1372">
        <f>D12</f>
        <v>1886</v>
      </c>
      <c r="E11" s="1372">
        <f>E12</f>
        <v>2</v>
      </c>
      <c r="F11" s="1373">
        <f>F12</f>
        <v>3773</v>
      </c>
      <c r="G11" s="1374">
        <v>1</v>
      </c>
      <c r="H11" s="1375">
        <f>H12</f>
        <v>1887</v>
      </c>
      <c r="I11" s="1376"/>
      <c r="J11" s="517"/>
      <c r="K11" s="1370"/>
      <c r="L11" s="517"/>
      <c r="M11" s="517"/>
      <c r="N11" s="517"/>
      <c r="O11" s="179"/>
      <c r="P11" s="179"/>
    </row>
    <row r="12" spans="1:17">
      <c r="A12" s="1377" t="s">
        <v>500</v>
      </c>
      <c r="B12" s="1377" t="s">
        <v>501</v>
      </c>
      <c r="C12" s="1377">
        <v>1</v>
      </c>
      <c r="D12" s="1378">
        <f>1886</f>
        <v>1886</v>
      </c>
      <c r="E12" s="1377">
        <v>2</v>
      </c>
      <c r="F12" s="1378">
        <v>3773</v>
      </c>
      <c r="G12" s="1377">
        <f>E12-C12</f>
        <v>1</v>
      </c>
      <c r="H12" s="1379">
        <f>F12-D12</f>
        <v>1887</v>
      </c>
      <c r="I12" s="1376"/>
      <c r="J12" s="1376"/>
      <c r="K12" s="1370"/>
      <c r="L12" s="1376"/>
      <c r="M12" s="517"/>
      <c r="N12" s="517"/>
      <c r="O12" s="179"/>
      <c r="P12" s="179"/>
    </row>
    <row r="13" spans="1:17">
      <c r="A13" s="1372" t="s">
        <v>1280</v>
      </c>
      <c r="B13" s="1372" t="s">
        <v>472</v>
      </c>
      <c r="C13" s="1372">
        <f t="shared" ref="C13:H13" si="1">SUM(C14:C18)</f>
        <v>711</v>
      </c>
      <c r="D13" s="1380">
        <f t="shared" si="1"/>
        <v>1289670.8054</v>
      </c>
      <c r="E13" s="1380">
        <f t="shared" si="1"/>
        <v>899</v>
      </c>
      <c r="F13" s="1380">
        <f t="shared" si="1"/>
        <v>1650461</v>
      </c>
      <c r="G13" s="1380">
        <f t="shared" si="1"/>
        <v>188</v>
      </c>
      <c r="H13" s="1381">
        <f t="shared" si="1"/>
        <v>360790.19459999999</v>
      </c>
      <c r="I13" s="1368"/>
      <c r="J13" s="1382"/>
      <c r="K13" s="1370"/>
      <c r="L13" s="1376"/>
      <c r="M13" s="517"/>
      <c r="N13" s="517"/>
      <c r="O13" s="179"/>
      <c r="P13" s="179"/>
    </row>
    <row r="14" spans="1:17">
      <c r="A14" s="1383" t="s">
        <v>502</v>
      </c>
      <c r="B14" s="1377" t="s">
        <v>503</v>
      </c>
      <c r="C14" s="1377">
        <v>354</v>
      </c>
      <c r="D14" s="1378">
        <v>720321.00540000002</v>
      </c>
      <c r="E14" s="1377">
        <v>499</v>
      </c>
      <c r="F14" s="1378">
        <v>1008868</v>
      </c>
      <c r="G14" s="1377">
        <f t="shared" ref="G14:H18" si="2">E14-C14</f>
        <v>145</v>
      </c>
      <c r="H14" s="1379">
        <f t="shared" si="2"/>
        <v>288546.99459999998</v>
      </c>
      <c r="I14" s="517"/>
      <c r="J14" s="154"/>
      <c r="K14" s="1230"/>
      <c r="L14" s="517"/>
      <c r="M14" s="517"/>
      <c r="N14" s="517"/>
      <c r="O14" s="1384"/>
      <c r="P14" s="179"/>
      <c r="Q14" s="1385"/>
    </row>
    <row r="15" spans="1:17" ht="26.25">
      <c r="A15" s="1386" t="s">
        <v>504</v>
      </c>
      <c r="B15" s="1377" t="s">
        <v>505</v>
      </c>
      <c r="C15" s="1377">
        <v>10</v>
      </c>
      <c r="D15" s="1378">
        <v>17278</v>
      </c>
      <c r="E15" s="1377">
        <v>15</v>
      </c>
      <c r="F15" s="1378">
        <v>25917</v>
      </c>
      <c r="G15" s="1377">
        <f t="shared" si="2"/>
        <v>5</v>
      </c>
      <c r="H15" s="1387">
        <f t="shared" si="2"/>
        <v>8639</v>
      </c>
      <c r="I15" s="517"/>
      <c r="J15" s="1376"/>
      <c r="K15" s="1370"/>
      <c r="L15" s="517"/>
      <c r="M15" s="517"/>
      <c r="N15" s="517"/>
      <c r="O15" s="179"/>
      <c r="P15" s="179"/>
    </row>
    <row r="16" spans="1:17" ht="26.25">
      <c r="A16" s="1386" t="s">
        <v>506</v>
      </c>
      <c r="B16" s="1377" t="s">
        <v>507</v>
      </c>
      <c r="C16" s="1377">
        <v>206</v>
      </c>
      <c r="D16" s="1378">
        <v>355926.8</v>
      </c>
      <c r="E16" s="1377">
        <v>225</v>
      </c>
      <c r="F16" s="1378">
        <v>388755</v>
      </c>
      <c r="G16" s="1377">
        <f t="shared" si="2"/>
        <v>19</v>
      </c>
      <c r="H16" s="1379">
        <f t="shared" si="2"/>
        <v>32828.200000000012</v>
      </c>
      <c r="I16" s="517"/>
      <c r="J16" s="1376"/>
      <c r="K16" s="1370"/>
      <c r="L16" s="517"/>
      <c r="M16" s="517"/>
      <c r="N16" s="517"/>
      <c r="O16" s="179"/>
      <c r="P16" s="179"/>
    </row>
    <row r="17" spans="1:16" ht="26.25">
      <c r="A17" s="1386" t="s">
        <v>508</v>
      </c>
      <c r="B17" s="1377" t="s">
        <v>509</v>
      </c>
      <c r="C17" s="1377">
        <v>7</v>
      </c>
      <c r="D17" s="1378">
        <v>7055</v>
      </c>
      <c r="E17" s="1377">
        <v>13</v>
      </c>
      <c r="F17" s="1378">
        <v>13074</v>
      </c>
      <c r="G17" s="1377">
        <f t="shared" si="2"/>
        <v>6</v>
      </c>
      <c r="H17" s="1379">
        <f t="shared" si="2"/>
        <v>6019</v>
      </c>
      <c r="I17" s="517"/>
      <c r="J17" s="1376"/>
      <c r="K17" s="1370"/>
      <c r="L17" s="517"/>
      <c r="M17" s="517"/>
      <c r="N17" s="517"/>
      <c r="O17" s="179"/>
      <c r="P17" s="179"/>
    </row>
    <row r="18" spans="1:16">
      <c r="A18" s="1386" t="s">
        <v>510</v>
      </c>
      <c r="B18" s="1377" t="s">
        <v>511</v>
      </c>
      <c r="C18" s="1377">
        <v>134</v>
      </c>
      <c r="D18" s="1378">
        <v>189090</v>
      </c>
      <c r="E18" s="1377">
        <v>147</v>
      </c>
      <c r="F18" s="1378">
        <v>213847</v>
      </c>
      <c r="G18" s="1377">
        <f t="shared" si="2"/>
        <v>13</v>
      </c>
      <c r="H18" s="1379">
        <f t="shared" si="2"/>
        <v>24757</v>
      </c>
      <c r="I18" s="517"/>
      <c r="J18" s="1376"/>
      <c r="K18" s="1370"/>
      <c r="L18" s="517"/>
      <c r="M18" s="517"/>
      <c r="N18" s="517"/>
      <c r="O18" s="179"/>
      <c r="P18" s="179"/>
    </row>
    <row r="19" spans="1:16">
      <c r="A19" s="1372" t="s">
        <v>1281</v>
      </c>
      <c r="B19" s="1372" t="s">
        <v>472</v>
      </c>
      <c r="C19" s="1372">
        <f t="shared" ref="C19:H19" si="3">C20+C23</f>
        <v>51</v>
      </c>
      <c r="D19" s="1388">
        <f t="shared" si="3"/>
        <v>88118</v>
      </c>
      <c r="E19" s="1372">
        <f t="shared" si="3"/>
        <v>79</v>
      </c>
      <c r="F19" s="1388">
        <f t="shared" si="3"/>
        <v>137514</v>
      </c>
      <c r="G19" s="1388">
        <f t="shared" si="3"/>
        <v>28</v>
      </c>
      <c r="H19" s="1381">
        <f t="shared" si="3"/>
        <v>49397</v>
      </c>
      <c r="I19" s="517"/>
      <c r="J19" s="1389"/>
      <c r="K19" s="1230"/>
      <c r="L19" s="517"/>
      <c r="M19" s="517"/>
      <c r="N19" s="517"/>
      <c r="O19" s="179"/>
      <c r="P19" s="179"/>
    </row>
    <row r="20" spans="1:16">
      <c r="A20" s="1390" t="s">
        <v>512</v>
      </c>
      <c r="B20" s="1390" t="s">
        <v>472</v>
      </c>
      <c r="C20" s="1391">
        <f t="shared" ref="C20:H20" si="4">C21+C22</f>
        <v>11</v>
      </c>
      <c r="D20" s="1391">
        <f t="shared" si="4"/>
        <v>19006</v>
      </c>
      <c r="E20" s="1391">
        <f t="shared" si="4"/>
        <v>18</v>
      </c>
      <c r="F20" s="1391">
        <f t="shared" si="4"/>
        <v>31100</v>
      </c>
      <c r="G20" s="1391">
        <f t="shared" si="4"/>
        <v>7</v>
      </c>
      <c r="H20" s="1392">
        <f t="shared" si="4"/>
        <v>12095</v>
      </c>
      <c r="I20" s="517"/>
      <c r="K20" s="1370"/>
      <c r="L20" s="517"/>
      <c r="M20" s="517"/>
      <c r="N20" s="517"/>
      <c r="O20" s="179"/>
      <c r="P20" s="179"/>
    </row>
    <row r="21" spans="1:16">
      <c r="A21" s="1383" t="s">
        <v>513</v>
      </c>
      <c r="B21" s="1393" t="s">
        <v>514</v>
      </c>
      <c r="C21" s="1377">
        <v>7</v>
      </c>
      <c r="D21" s="1378">
        <v>12095</v>
      </c>
      <c r="E21" s="1377">
        <v>9</v>
      </c>
      <c r="F21" s="1378">
        <v>15550</v>
      </c>
      <c r="G21" s="1377">
        <f t="shared" ref="G21:H26" si="5">E21-C21</f>
        <v>2</v>
      </c>
      <c r="H21" s="1379">
        <f>(F21-D21)+1</f>
        <v>3456</v>
      </c>
      <c r="I21" s="517"/>
      <c r="K21" s="1370"/>
      <c r="L21" s="517"/>
      <c r="M21" s="517"/>
      <c r="N21" s="517"/>
      <c r="O21" s="179"/>
      <c r="P21" s="179"/>
    </row>
    <row r="22" spans="1:16" ht="26.25">
      <c r="A22" s="1386" t="s">
        <v>515</v>
      </c>
      <c r="B22" s="1393" t="s">
        <v>516</v>
      </c>
      <c r="C22" s="1377">
        <v>4</v>
      </c>
      <c r="D22" s="1378">
        <v>6911</v>
      </c>
      <c r="E22" s="1377">
        <v>9</v>
      </c>
      <c r="F22" s="1378">
        <v>15550</v>
      </c>
      <c r="G22" s="1377">
        <f t="shared" si="5"/>
        <v>5</v>
      </c>
      <c r="H22" s="1379">
        <f t="shared" si="5"/>
        <v>8639</v>
      </c>
      <c r="I22" s="517"/>
      <c r="K22" s="1370"/>
      <c r="L22" s="517"/>
      <c r="M22" s="517"/>
      <c r="N22" s="517"/>
      <c r="O22" s="179"/>
      <c r="P22" s="179"/>
    </row>
    <row r="23" spans="1:16">
      <c r="A23" s="1390" t="s">
        <v>512</v>
      </c>
      <c r="B23" s="1390" t="s">
        <v>472</v>
      </c>
      <c r="C23" s="1394">
        <f t="shared" ref="C23:H23" si="6">C24+C25+C26</f>
        <v>40</v>
      </c>
      <c r="D23" s="1391">
        <f t="shared" si="6"/>
        <v>69112</v>
      </c>
      <c r="E23" s="1394">
        <f t="shared" si="6"/>
        <v>61</v>
      </c>
      <c r="F23" s="1391">
        <f t="shared" si="6"/>
        <v>106414</v>
      </c>
      <c r="G23" s="1391">
        <f t="shared" si="6"/>
        <v>21</v>
      </c>
      <c r="H23" s="1392">
        <f t="shared" si="6"/>
        <v>37302</v>
      </c>
      <c r="I23" s="517"/>
      <c r="K23" s="1370"/>
      <c r="L23" s="517"/>
      <c r="M23" s="517"/>
      <c r="N23" s="517"/>
      <c r="O23" s="179"/>
      <c r="P23" s="179"/>
    </row>
    <row r="24" spans="1:16" ht="51.75">
      <c r="A24" s="1386" t="s">
        <v>517</v>
      </c>
      <c r="B24" s="1393" t="s">
        <v>518</v>
      </c>
      <c r="C24" s="1377">
        <v>0</v>
      </c>
      <c r="D24" s="1377">
        <v>0</v>
      </c>
      <c r="E24" s="1377">
        <v>2</v>
      </c>
      <c r="F24" s="1378">
        <v>4135</v>
      </c>
      <c r="G24" s="1377">
        <f t="shared" ref="G24:G26" si="7">E24-C24</f>
        <v>2</v>
      </c>
      <c r="H24" s="1379">
        <f>F24</f>
        <v>4135</v>
      </c>
      <c r="I24" s="517"/>
      <c r="K24" s="1370"/>
      <c r="L24" s="517"/>
      <c r="M24" s="517"/>
      <c r="N24" s="517"/>
      <c r="O24" s="179"/>
      <c r="P24" s="179"/>
    </row>
    <row r="25" spans="1:16" ht="26.25">
      <c r="A25" s="1386" t="s">
        <v>519</v>
      </c>
      <c r="B25" s="1393" t="s">
        <v>520</v>
      </c>
      <c r="C25" s="1377">
        <v>0</v>
      </c>
      <c r="D25" s="1377">
        <v>0</v>
      </c>
      <c r="E25" s="1377">
        <v>1</v>
      </c>
      <c r="F25" s="1378">
        <v>2067</v>
      </c>
      <c r="G25" s="1377">
        <f t="shared" si="7"/>
        <v>1</v>
      </c>
      <c r="H25" s="1379">
        <f>F25</f>
        <v>2067</v>
      </c>
      <c r="I25" s="517"/>
      <c r="K25" s="1370"/>
      <c r="L25" s="517"/>
      <c r="M25" s="517"/>
      <c r="N25" s="517"/>
      <c r="O25" s="179"/>
      <c r="P25" s="179"/>
    </row>
    <row r="26" spans="1:16" ht="26.25">
      <c r="A26" s="1395" t="s">
        <v>515</v>
      </c>
      <c r="B26" s="1393" t="s">
        <v>521</v>
      </c>
      <c r="C26" s="1377">
        <v>40</v>
      </c>
      <c r="D26" s="1378">
        <v>69112</v>
      </c>
      <c r="E26" s="1377">
        <v>58</v>
      </c>
      <c r="F26" s="1378">
        <v>100212</v>
      </c>
      <c r="G26" s="1377">
        <f t="shared" si="7"/>
        <v>18</v>
      </c>
      <c r="H26" s="1379">
        <f t="shared" si="5"/>
        <v>31100</v>
      </c>
      <c r="I26" s="517"/>
      <c r="K26" s="1370"/>
      <c r="L26" s="517"/>
      <c r="M26" s="517"/>
      <c r="N26" s="517"/>
      <c r="O26" s="179"/>
      <c r="P26" s="179"/>
    </row>
    <row r="27" spans="1:16">
      <c r="A27" s="1396" t="s">
        <v>1282</v>
      </c>
      <c r="B27" s="1396" t="s">
        <v>472</v>
      </c>
      <c r="C27" s="1396">
        <f t="shared" ref="C27:H27" si="8">C28+C32</f>
        <v>241</v>
      </c>
      <c r="D27" s="1396">
        <f t="shared" si="8"/>
        <v>794708</v>
      </c>
      <c r="E27" s="1396">
        <f t="shared" si="8"/>
        <v>752</v>
      </c>
      <c r="F27" s="1396">
        <f t="shared" si="8"/>
        <v>1938240</v>
      </c>
      <c r="G27" s="1396">
        <f t="shared" si="8"/>
        <v>511</v>
      </c>
      <c r="H27" s="1396">
        <f t="shared" si="8"/>
        <v>1143533</v>
      </c>
      <c r="I27" s="517"/>
      <c r="K27" s="1370"/>
      <c r="L27" s="517"/>
      <c r="M27" s="517"/>
      <c r="N27" s="517"/>
      <c r="O27" s="179"/>
      <c r="P27" s="179"/>
    </row>
    <row r="28" spans="1:16">
      <c r="A28" s="1390" t="s">
        <v>522</v>
      </c>
      <c r="B28" s="1390" t="s">
        <v>472</v>
      </c>
      <c r="C28" s="1394">
        <f t="shared" ref="C28:H28" si="9">C29+C30+C31</f>
        <v>90</v>
      </c>
      <c r="D28" s="1394">
        <f t="shared" si="9"/>
        <v>105399</v>
      </c>
      <c r="E28" s="1394">
        <f t="shared" si="9"/>
        <v>135</v>
      </c>
      <c r="F28" s="1394">
        <f t="shared" si="9"/>
        <v>159543</v>
      </c>
      <c r="G28" s="1394">
        <f t="shared" si="9"/>
        <v>45</v>
      </c>
      <c r="H28" s="1394">
        <f t="shared" si="9"/>
        <v>54144</v>
      </c>
      <c r="I28" s="517"/>
      <c r="J28" s="517"/>
      <c r="K28" s="1370"/>
      <c r="L28" s="517"/>
      <c r="M28" s="517"/>
      <c r="N28" s="517"/>
      <c r="O28" s="179"/>
      <c r="P28" s="179"/>
    </row>
    <row r="29" spans="1:16">
      <c r="A29" s="1397" t="s">
        <v>523</v>
      </c>
      <c r="B29" s="1398" t="s">
        <v>524</v>
      </c>
      <c r="C29" s="1399">
        <v>77</v>
      </c>
      <c r="D29" s="1400">
        <v>85442</v>
      </c>
      <c r="E29" s="1399">
        <v>117</v>
      </c>
      <c r="F29" s="1400">
        <v>131379</v>
      </c>
      <c r="G29" s="1399">
        <f t="shared" ref="G29:H34" si="10">E29-C29</f>
        <v>40</v>
      </c>
      <c r="H29" s="1401">
        <f t="shared" si="10"/>
        <v>45937</v>
      </c>
      <c r="I29" s="517"/>
      <c r="J29" s="517"/>
      <c r="K29" s="1370"/>
      <c r="L29" s="517"/>
      <c r="M29" s="517"/>
      <c r="N29" s="517"/>
      <c r="O29" s="179"/>
      <c r="P29" s="179"/>
    </row>
    <row r="30" spans="1:16">
      <c r="A30" s="1383" t="s">
        <v>525</v>
      </c>
      <c r="B30" s="1393" t="s">
        <v>526</v>
      </c>
      <c r="C30" s="1377">
        <v>13</v>
      </c>
      <c r="D30" s="1378">
        <v>19957</v>
      </c>
      <c r="E30" s="1377">
        <v>17</v>
      </c>
      <c r="F30" s="1378">
        <v>26097</v>
      </c>
      <c r="G30" s="1377">
        <f t="shared" si="10"/>
        <v>4</v>
      </c>
      <c r="H30" s="1379">
        <f t="shared" si="10"/>
        <v>6140</v>
      </c>
      <c r="I30" s="517"/>
      <c r="J30" s="517"/>
      <c r="K30" s="1370"/>
      <c r="L30" s="517"/>
      <c r="M30" s="517"/>
      <c r="N30" s="517"/>
      <c r="O30" s="179"/>
      <c r="P30" s="179"/>
    </row>
    <row r="31" spans="1:16">
      <c r="A31" s="1386" t="s">
        <v>527</v>
      </c>
      <c r="B31" s="1393" t="s">
        <v>528</v>
      </c>
      <c r="C31" s="1377">
        <v>0</v>
      </c>
      <c r="D31" s="1377">
        <v>0</v>
      </c>
      <c r="E31" s="1377">
        <v>1</v>
      </c>
      <c r="F31" s="1378">
        <v>2067</v>
      </c>
      <c r="G31" s="1377">
        <f t="shared" si="10"/>
        <v>1</v>
      </c>
      <c r="H31" s="1379">
        <f>F31</f>
        <v>2067</v>
      </c>
      <c r="I31" s="517"/>
      <c r="J31" s="517"/>
      <c r="K31" s="1370"/>
      <c r="L31" s="517"/>
      <c r="M31" s="517"/>
      <c r="N31" s="517"/>
      <c r="O31" s="179"/>
      <c r="P31" s="179"/>
    </row>
    <row r="32" spans="1:16">
      <c r="A32" s="1390" t="s">
        <v>522</v>
      </c>
      <c r="B32" s="1390" t="s">
        <v>472</v>
      </c>
      <c r="C32" s="1394">
        <f t="shared" ref="C32:H32" si="11">SUM(C33:C49)</f>
        <v>151</v>
      </c>
      <c r="D32" s="1394">
        <f t="shared" si="11"/>
        <v>689309</v>
      </c>
      <c r="E32" s="1394">
        <f t="shared" si="11"/>
        <v>617</v>
      </c>
      <c r="F32" s="1394">
        <f t="shared" si="11"/>
        <v>1778697</v>
      </c>
      <c r="G32" s="1394">
        <f t="shared" si="11"/>
        <v>466</v>
      </c>
      <c r="H32" s="1394">
        <f t="shared" si="11"/>
        <v>1089389</v>
      </c>
      <c r="I32" s="517"/>
      <c r="J32" s="517"/>
      <c r="K32" s="1370"/>
      <c r="L32" s="517"/>
      <c r="M32" s="517"/>
      <c r="N32" s="517"/>
      <c r="O32" s="179"/>
      <c r="P32" s="179"/>
    </row>
    <row r="33" spans="1:16">
      <c r="A33" s="1377" t="s">
        <v>529</v>
      </c>
      <c r="B33" s="1377" t="s">
        <v>530</v>
      </c>
      <c r="C33" s="1377">
        <v>0</v>
      </c>
      <c r="D33" s="1402" t="s">
        <v>1283</v>
      </c>
      <c r="E33" s="1377">
        <v>21</v>
      </c>
      <c r="F33" s="1378">
        <v>40828</v>
      </c>
      <c r="G33" s="1377">
        <f t="shared" ref="G33:H49" si="12">E33-C33</f>
        <v>21</v>
      </c>
      <c r="H33" s="1379">
        <f>F33</f>
        <v>40828</v>
      </c>
      <c r="I33" s="517"/>
      <c r="J33" s="517"/>
      <c r="K33" s="1370"/>
      <c r="L33" s="517"/>
      <c r="M33" s="517"/>
      <c r="N33" s="517"/>
      <c r="O33" s="179"/>
      <c r="P33" s="179"/>
    </row>
    <row r="34" spans="1:16">
      <c r="A34" s="1386" t="s">
        <v>523</v>
      </c>
      <c r="B34" s="1377" t="s">
        <v>531</v>
      </c>
      <c r="C34" s="1377">
        <v>109</v>
      </c>
      <c r="D34" s="1378">
        <v>198707</v>
      </c>
      <c r="E34" s="1377">
        <v>201</v>
      </c>
      <c r="F34" s="1378">
        <v>317542</v>
      </c>
      <c r="G34" s="1377">
        <f t="shared" si="12"/>
        <v>92</v>
      </c>
      <c r="H34" s="1379">
        <f t="shared" si="10"/>
        <v>118835</v>
      </c>
      <c r="I34" s="517"/>
      <c r="J34" s="517"/>
      <c r="K34" s="1370"/>
      <c r="L34" s="517"/>
      <c r="M34" s="517"/>
      <c r="N34" s="517"/>
      <c r="O34" s="179"/>
      <c r="P34" s="179"/>
    </row>
    <row r="35" spans="1:16">
      <c r="A35" s="1386" t="s">
        <v>532</v>
      </c>
      <c r="B35" s="1377" t="s">
        <v>533</v>
      </c>
      <c r="C35" s="1377">
        <v>0</v>
      </c>
      <c r="D35" s="1377" t="s">
        <v>1284</v>
      </c>
      <c r="E35" s="1377">
        <v>1</v>
      </c>
      <c r="F35" s="1378">
        <v>1196</v>
      </c>
      <c r="G35" s="1377">
        <v>1</v>
      </c>
      <c r="H35" s="1379">
        <f t="shared" ref="H35:H43" si="13">F35</f>
        <v>1196</v>
      </c>
      <c r="I35" s="517"/>
      <c r="J35" s="517"/>
      <c r="K35" s="1370"/>
      <c r="L35" s="517"/>
      <c r="M35" s="517"/>
      <c r="N35" s="517"/>
      <c r="O35" s="179"/>
      <c r="P35" s="179"/>
    </row>
    <row r="36" spans="1:16">
      <c r="A36" s="1383" t="s">
        <v>534</v>
      </c>
      <c r="B36" s="1393" t="s">
        <v>535</v>
      </c>
      <c r="C36" s="1377">
        <v>0</v>
      </c>
      <c r="D36" s="1402" t="s">
        <v>1283</v>
      </c>
      <c r="E36" s="1377">
        <v>5</v>
      </c>
      <c r="F36" s="1378">
        <v>7289</v>
      </c>
      <c r="G36" s="1377">
        <f t="shared" si="12"/>
        <v>5</v>
      </c>
      <c r="H36" s="1379">
        <f t="shared" si="13"/>
        <v>7289</v>
      </c>
      <c r="I36" s="517"/>
      <c r="J36" s="517"/>
      <c r="K36" s="1370"/>
      <c r="L36" s="517"/>
      <c r="M36" s="517"/>
      <c r="N36" s="517"/>
      <c r="O36" s="179"/>
      <c r="P36" s="179"/>
    </row>
    <row r="37" spans="1:16">
      <c r="A37" s="1383" t="s">
        <v>536</v>
      </c>
      <c r="B37" s="1393" t="s">
        <v>537</v>
      </c>
      <c r="C37" s="1377">
        <v>0</v>
      </c>
      <c r="D37" s="1402" t="s">
        <v>1283</v>
      </c>
      <c r="E37" s="1377">
        <v>15</v>
      </c>
      <c r="F37" s="1378">
        <v>25917</v>
      </c>
      <c r="G37" s="1377">
        <f t="shared" si="12"/>
        <v>15</v>
      </c>
      <c r="H37" s="1379">
        <f t="shared" si="13"/>
        <v>25917</v>
      </c>
      <c r="I37" s="517"/>
      <c r="J37" s="517"/>
      <c r="K37" s="1370"/>
      <c r="L37" s="517"/>
      <c r="M37" s="517"/>
      <c r="N37" s="517"/>
      <c r="O37" s="179"/>
      <c r="P37" s="179"/>
    </row>
    <row r="38" spans="1:16">
      <c r="A38" s="1383" t="s">
        <v>538</v>
      </c>
      <c r="B38" s="1393" t="s">
        <v>539</v>
      </c>
      <c r="C38" s="1377">
        <v>0</v>
      </c>
      <c r="D38" s="1402" t="s">
        <v>1283</v>
      </c>
      <c r="E38" s="1377">
        <v>108</v>
      </c>
      <c r="F38" s="1378">
        <v>173854</v>
      </c>
      <c r="G38" s="1377">
        <f t="shared" si="12"/>
        <v>108</v>
      </c>
      <c r="H38" s="1379">
        <f t="shared" si="13"/>
        <v>173854</v>
      </c>
      <c r="I38" s="517"/>
      <c r="J38" s="517"/>
      <c r="K38" s="1370"/>
      <c r="L38" s="517"/>
      <c r="M38" s="517"/>
      <c r="N38" s="517"/>
      <c r="O38" s="179"/>
      <c r="P38" s="179"/>
    </row>
    <row r="39" spans="1:16" ht="26.25">
      <c r="A39" s="1386" t="s">
        <v>540</v>
      </c>
      <c r="B39" s="1393" t="s">
        <v>541</v>
      </c>
      <c r="C39" s="1377">
        <v>0</v>
      </c>
      <c r="D39" s="1402" t="s">
        <v>1283</v>
      </c>
      <c r="E39" s="1377">
        <v>133</v>
      </c>
      <c r="F39" s="1378">
        <v>207893</v>
      </c>
      <c r="G39" s="1377">
        <f t="shared" si="12"/>
        <v>133</v>
      </c>
      <c r="H39" s="1379">
        <f t="shared" si="13"/>
        <v>207893</v>
      </c>
      <c r="I39" s="517"/>
      <c r="J39" s="517"/>
      <c r="K39" s="1370"/>
      <c r="L39" s="517"/>
      <c r="M39" s="517"/>
      <c r="N39" s="517"/>
      <c r="O39" s="179"/>
      <c r="P39" s="179"/>
    </row>
    <row r="40" spans="1:16">
      <c r="A40" s="1383" t="s">
        <v>542</v>
      </c>
      <c r="B40" s="1393" t="s">
        <v>543</v>
      </c>
      <c r="C40" s="1377">
        <v>0</v>
      </c>
      <c r="D40" s="1402" t="s">
        <v>1283</v>
      </c>
      <c r="E40" s="1377">
        <v>23</v>
      </c>
      <c r="F40" s="1378">
        <v>38978</v>
      </c>
      <c r="G40" s="1377">
        <f t="shared" si="12"/>
        <v>23</v>
      </c>
      <c r="H40" s="1379">
        <f t="shared" si="13"/>
        <v>38978</v>
      </c>
      <c r="I40" s="517"/>
      <c r="J40" s="517"/>
      <c r="K40" s="1370"/>
      <c r="L40" s="517"/>
      <c r="M40" s="517"/>
      <c r="N40" s="517"/>
      <c r="O40" s="179"/>
      <c r="P40" s="179"/>
    </row>
    <row r="41" spans="1:16">
      <c r="A41" s="1383" t="s">
        <v>544</v>
      </c>
      <c r="B41" s="1393" t="s">
        <v>545</v>
      </c>
      <c r="C41" s="1377">
        <v>0</v>
      </c>
      <c r="D41" s="1402" t="s">
        <v>1283</v>
      </c>
      <c r="E41" s="1377">
        <v>22</v>
      </c>
      <c r="F41" s="1378">
        <v>28532</v>
      </c>
      <c r="G41" s="1377">
        <f t="shared" si="12"/>
        <v>22</v>
      </c>
      <c r="H41" s="1379">
        <f t="shared" si="13"/>
        <v>28532</v>
      </c>
      <c r="I41" s="517"/>
      <c r="J41" s="517"/>
      <c r="K41" s="1370"/>
      <c r="L41" s="517"/>
      <c r="M41" s="517"/>
      <c r="N41" s="517"/>
      <c r="O41" s="179"/>
      <c r="P41" s="179"/>
    </row>
    <row r="42" spans="1:16">
      <c r="A42" s="1377" t="s">
        <v>546</v>
      </c>
      <c r="B42" s="1377" t="s">
        <v>547</v>
      </c>
      <c r="C42" s="1377">
        <v>0</v>
      </c>
      <c r="D42" s="1402" t="s">
        <v>1283</v>
      </c>
      <c r="E42" s="1377">
        <v>13</v>
      </c>
      <c r="F42" s="1378">
        <v>2590</v>
      </c>
      <c r="G42" s="1377">
        <f t="shared" si="12"/>
        <v>13</v>
      </c>
      <c r="H42" s="1379">
        <f t="shared" si="13"/>
        <v>2590</v>
      </c>
      <c r="I42" s="517"/>
      <c r="J42" s="517"/>
      <c r="K42" s="1370"/>
      <c r="L42" s="517"/>
      <c r="M42" s="517"/>
      <c r="N42" s="517"/>
      <c r="O42" s="179"/>
      <c r="P42" s="179"/>
    </row>
    <row r="43" spans="1:16">
      <c r="A43" s="1383" t="s">
        <v>548</v>
      </c>
      <c r="B43" s="1393" t="s">
        <v>549</v>
      </c>
      <c r="C43" s="1377">
        <v>0</v>
      </c>
      <c r="D43" s="1402" t="s">
        <v>1283</v>
      </c>
      <c r="E43" s="1377">
        <v>1</v>
      </c>
      <c r="F43" s="1378">
        <v>1535</v>
      </c>
      <c r="G43" s="1377">
        <f t="shared" si="12"/>
        <v>1</v>
      </c>
      <c r="H43" s="1379">
        <f t="shared" si="13"/>
        <v>1535</v>
      </c>
      <c r="I43" s="517"/>
      <c r="J43" s="517"/>
      <c r="K43" s="1370"/>
      <c r="L43" s="517"/>
      <c r="M43" s="517"/>
      <c r="N43" s="517"/>
      <c r="O43" s="179"/>
      <c r="P43" s="179"/>
    </row>
    <row r="44" spans="1:16" ht="26.25">
      <c r="A44" s="1386" t="s">
        <v>550</v>
      </c>
      <c r="B44" s="1393" t="s">
        <v>551</v>
      </c>
      <c r="C44" s="1377">
        <v>2</v>
      </c>
      <c r="D44" s="1378">
        <v>4135</v>
      </c>
      <c r="E44" s="1377">
        <v>6</v>
      </c>
      <c r="F44" s="1378">
        <v>12404</v>
      </c>
      <c r="G44" s="1377">
        <f t="shared" si="12"/>
        <v>4</v>
      </c>
      <c r="H44" s="1379">
        <f>(F44-D44)+1</f>
        <v>8270</v>
      </c>
      <c r="I44" s="517"/>
      <c r="J44" s="517"/>
      <c r="K44" s="1370"/>
      <c r="L44" s="517"/>
      <c r="M44" s="517"/>
      <c r="N44" s="517"/>
      <c r="O44" s="179"/>
      <c r="P44" s="179"/>
    </row>
    <row r="45" spans="1:16" ht="26.25">
      <c r="A45" s="1386" t="s">
        <v>552</v>
      </c>
      <c r="B45" s="1393" t="s">
        <v>553</v>
      </c>
      <c r="C45" s="1377">
        <v>23</v>
      </c>
      <c r="D45" s="1378">
        <v>47550</v>
      </c>
      <c r="E45" s="1377">
        <v>29</v>
      </c>
      <c r="F45" s="1378">
        <v>59954</v>
      </c>
      <c r="G45" s="1377">
        <f t="shared" si="12"/>
        <v>6</v>
      </c>
      <c r="H45" s="1379">
        <f t="shared" si="12"/>
        <v>12404</v>
      </c>
      <c r="I45" s="517"/>
      <c r="J45" s="517"/>
      <c r="K45" s="1370"/>
      <c r="L45" s="517"/>
      <c r="M45" s="517"/>
      <c r="N45" s="517"/>
      <c r="O45" s="179"/>
      <c r="P45" s="179"/>
    </row>
    <row r="46" spans="1:16">
      <c r="A46" s="1386" t="s">
        <v>554</v>
      </c>
      <c r="B46" s="1393" t="s">
        <v>555</v>
      </c>
      <c r="C46" s="1377">
        <v>0</v>
      </c>
      <c r="D46" s="1402" t="s">
        <v>1283</v>
      </c>
      <c r="E46" s="1377">
        <v>2</v>
      </c>
      <c r="F46" s="1378">
        <v>4135</v>
      </c>
      <c r="G46" s="1377">
        <f t="shared" si="12"/>
        <v>2</v>
      </c>
      <c r="H46" s="1379">
        <f>F46</f>
        <v>4135</v>
      </c>
      <c r="I46" s="517"/>
      <c r="J46" s="517"/>
      <c r="K46" s="1370"/>
      <c r="L46" s="517"/>
      <c r="M46" s="517"/>
      <c r="N46" s="517"/>
      <c r="O46" s="179"/>
      <c r="P46" s="179"/>
    </row>
    <row r="47" spans="1:16">
      <c r="A47" s="1395" t="s">
        <v>556</v>
      </c>
      <c r="B47" s="1377" t="s">
        <v>557</v>
      </c>
      <c r="C47" s="1377">
        <v>0</v>
      </c>
      <c r="D47" s="1402" t="s">
        <v>1283</v>
      </c>
      <c r="E47" s="1377">
        <v>5</v>
      </c>
      <c r="F47" s="1378">
        <v>3550</v>
      </c>
      <c r="G47" s="1377">
        <f t="shared" si="12"/>
        <v>5</v>
      </c>
      <c r="H47" s="1379">
        <f>F47</f>
        <v>3550</v>
      </c>
      <c r="I47" s="517"/>
      <c r="J47" s="517"/>
      <c r="K47" s="1370"/>
      <c r="L47" s="517"/>
      <c r="M47" s="517"/>
      <c r="N47" s="517"/>
      <c r="O47" s="179"/>
      <c r="P47" s="179"/>
    </row>
    <row r="48" spans="1:16">
      <c r="A48" s="1395" t="s">
        <v>558</v>
      </c>
      <c r="B48" s="1377" t="s">
        <v>559</v>
      </c>
      <c r="C48" s="1377">
        <v>9</v>
      </c>
      <c r="D48" s="1378">
        <v>246906</v>
      </c>
      <c r="E48" s="1377">
        <v>21</v>
      </c>
      <c r="F48" s="1378">
        <v>576114</v>
      </c>
      <c r="G48" s="1377">
        <f t="shared" si="12"/>
        <v>12</v>
      </c>
      <c r="H48" s="1379">
        <f t="shared" si="12"/>
        <v>329208</v>
      </c>
      <c r="I48" s="517"/>
      <c r="J48" s="517"/>
      <c r="K48" s="1370"/>
      <c r="L48" s="517"/>
      <c r="M48" s="517"/>
      <c r="N48" s="517"/>
      <c r="O48" s="179"/>
      <c r="P48" s="179"/>
    </row>
    <row r="49" spans="1:16">
      <c r="A49" s="1395" t="s">
        <v>560</v>
      </c>
      <c r="B49" s="1377" t="s">
        <v>561</v>
      </c>
      <c r="C49" s="1377">
        <v>8</v>
      </c>
      <c r="D49" s="1378">
        <v>192011</v>
      </c>
      <c r="E49" s="1377">
        <v>11</v>
      </c>
      <c r="F49" s="1378">
        <v>276386</v>
      </c>
      <c r="G49" s="1377">
        <f t="shared" si="12"/>
        <v>3</v>
      </c>
      <c r="H49" s="1379">
        <f t="shared" si="12"/>
        <v>84375</v>
      </c>
      <c r="I49" s="517"/>
      <c r="J49" s="517"/>
      <c r="K49" s="1370"/>
      <c r="L49" s="517"/>
      <c r="M49" s="517"/>
      <c r="N49" s="517"/>
      <c r="O49" s="179"/>
      <c r="P49" s="179"/>
    </row>
    <row r="50" spans="1:16">
      <c r="A50" s="1372" t="s">
        <v>1285</v>
      </c>
      <c r="B50" s="1372" t="s">
        <v>472</v>
      </c>
      <c r="C50" s="1372">
        <f t="shared" ref="C50:H50" si="14">C51+C53</f>
        <v>451</v>
      </c>
      <c r="D50" s="1372">
        <f t="shared" si="14"/>
        <v>2383069</v>
      </c>
      <c r="E50" s="1372">
        <f t="shared" si="14"/>
        <v>519</v>
      </c>
      <c r="F50" s="1372">
        <f t="shared" si="14"/>
        <v>2687585</v>
      </c>
      <c r="G50" s="1372">
        <f t="shared" si="14"/>
        <v>68</v>
      </c>
      <c r="H50" s="1372">
        <f t="shared" si="14"/>
        <v>304517</v>
      </c>
      <c r="I50" s="517"/>
      <c r="J50" s="517"/>
      <c r="K50" s="1370"/>
      <c r="L50" s="517"/>
      <c r="M50" s="517"/>
      <c r="N50" s="517"/>
      <c r="O50" s="179"/>
      <c r="P50" s="179"/>
    </row>
    <row r="51" spans="1:16">
      <c r="A51" s="1394" t="s">
        <v>1286</v>
      </c>
      <c r="B51" s="1394" t="s">
        <v>472</v>
      </c>
      <c r="C51" s="1394">
        <f t="shared" ref="C51:H51" si="15">C52</f>
        <v>8</v>
      </c>
      <c r="D51" s="1394">
        <f t="shared" si="15"/>
        <v>9755</v>
      </c>
      <c r="E51" s="1394">
        <f t="shared" si="15"/>
        <v>16</v>
      </c>
      <c r="F51" s="1394">
        <f t="shared" si="15"/>
        <v>18638</v>
      </c>
      <c r="G51" s="1394">
        <f t="shared" si="15"/>
        <v>8</v>
      </c>
      <c r="H51" s="1394">
        <f t="shared" si="15"/>
        <v>8883</v>
      </c>
      <c r="I51" s="517"/>
      <c r="J51" s="517"/>
      <c r="K51" s="1370"/>
      <c r="L51" s="517"/>
      <c r="M51" s="517"/>
      <c r="N51" s="517"/>
      <c r="O51" s="179"/>
      <c r="P51" s="179"/>
    </row>
    <row r="52" spans="1:16" ht="26.25">
      <c r="A52" s="1386" t="s">
        <v>562</v>
      </c>
      <c r="B52" s="1377" t="s">
        <v>563</v>
      </c>
      <c r="C52" s="1377">
        <v>8</v>
      </c>
      <c r="D52" s="1378">
        <v>9755</v>
      </c>
      <c r="E52" s="1377">
        <v>16</v>
      </c>
      <c r="F52" s="1378">
        <v>18638</v>
      </c>
      <c r="G52" s="1377">
        <f t="shared" ref="G52:H52" si="16">E52-C52</f>
        <v>8</v>
      </c>
      <c r="H52" s="1379">
        <f t="shared" si="16"/>
        <v>8883</v>
      </c>
      <c r="I52" s="517"/>
      <c r="J52" s="1376"/>
      <c r="K52" s="1370"/>
      <c r="L52" s="517"/>
      <c r="M52" s="517"/>
      <c r="N52" s="517"/>
      <c r="O52" s="179"/>
      <c r="P52" s="179"/>
    </row>
    <row r="53" spans="1:16">
      <c r="A53" s="1394" t="s">
        <v>1286</v>
      </c>
      <c r="B53" s="1394" t="s">
        <v>472</v>
      </c>
      <c r="C53" s="1394">
        <f t="shared" ref="C53:H53" si="17">C54+C55+C56</f>
        <v>443</v>
      </c>
      <c r="D53" s="1394">
        <f t="shared" si="17"/>
        <v>2373314</v>
      </c>
      <c r="E53" s="1394">
        <f t="shared" si="17"/>
        <v>503</v>
      </c>
      <c r="F53" s="1394">
        <f t="shared" si="17"/>
        <v>2668947</v>
      </c>
      <c r="G53" s="1394">
        <f t="shared" si="17"/>
        <v>60</v>
      </c>
      <c r="H53" s="1394">
        <f t="shared" si="17"/>
        <v>295634</v>
      </c>
      <c r="I53" s="517"/>
      <c r="J53" s="1376"/>
      <c r="K53" s="1370"/>
      <c r="L53" s="517"/>
      <c r="M53" s="517"/>
      <c r="N53" s="517"/>
      <c r="O53" s="179"/>
      <c r="P53" s="179"/>
    </row>
    <row r="54" spans="1:16">
      <c r="A54" s="1377" t="s">
        <v>564</v>
      </c>
      <c r="B54" s="1377" t="s">
        <v>565</v>
      </c>
      <c r="C54" s="1377">
        <v>435</v>
      </c>
      <c r="D54" s="1378">
        <v>2357839</v>
      </c>
      <c r="E54" s="1377">
        <v>487</v>
      </c>
      <c r="F54" s="1378">
        <v>2639696</v>
      </c>
      <c r="G54" s="1377">
        <f t="shared" ref="G54:H56" si="18">E54-C54</f>
        <v>52</v>
      </c>
      <c r="H54" s="1379">
        <f t="shared" si="18"/>
        <v>281857</v>
      </c>
      <c r="I54" s="517"/>
      <c r="J54" s="1376"/>
      <c r="K54" s="1370"/>
      <c r="L54" s="517"/>
      <c r="M54" s="517"/>
      <c r="N54" s="517"/>
      <c r="O54" s="179"/>
      <c r="P54" s="179"/>
    </row>
    <row r="55" spans="1:16" ht="25.5" customHeight="1">
      <c r="A55" s="1386" t="s">
        <v>566</v>
      </c>
      <c r="B55" s="1393" t="s">
        <v>567</v>
      </c>
      <c r="C55" s="1377">
        <v>8</v>
      </c>
      <c r="D55" s="1378">
        <v>15475</v>
      </c>
      <c r="E55" s="1377">
        <v>15</v>
      </c>
      <c r="F55" s="1378">
        <v>27184</v>
      </c>
      <c r="G55" s="1377">
        <f t="shared" si="18"/>
        <v>7</v>
      </c>
      <c r="H55" s="1379">
        <f>(F55-D55)+1</f>
        <v>11710</v>
      </c>
      <c r="I55" s="517"/>
      <c r="J55" s="1376"/>
      <c r="K55" s="1370"/>
      <c r="L55" s="517"/>
      <c r="M55" s="517"/>
      <c r="N55" s="517"/>
      <c r="O55" s="179"/>
      <c r="P55" s="179"/>
    </row>
    <row r="56" spans="1:16">
      <c r="A56" s="1383" t="s">
        <v>568</v>
      </c>
      <c r="B56" s="1393" t="s">
        <v>569</v>
      </c>
      <c r="C56" s="1377">
        <v>0</v>
      </c>
      <c r="D56" s="1377">
        <v>0</v>
      </c>
      <c r="E56" s="1377">
        <v>1</v>
      </c>
      <c r="F56" s="1378">
        <v>2067</v>
      </c>
      <c r="G56" s="1377">
        <f t="shared" si="18"/>
        <v>1</v>
      </c>
      <c r="H56" s="1379">
        <f>F56</f>
        <v>2067</v>
      </c>
      <c r="I56" s="517"/>
      <c r="J56" s="1376"/>
      <c r="K56" s="1370"/>
      <c r="L56" s="517"/>
      <c r="M56" s="517"/>
      <c r="N56" s="517"/>
      <c r="O56" s="179"/>
      <c r="P56" s="179"/>
    </row>
    <row r="57" spans="1:16">
      <c r="A57" s="1372" t="s">
        <v>570</v>
      </c>
      <c r="B57" s="1372" t="s">
        <v>472</v>
      </c>
      <c r="C57" s="1372">
        <f t="shared" ref="C57:H57" si="19">C58+C59</f>
        <v>117</v>
      </c>
      <c r="D57" s="1372">
        <f t="shared" si="19"/>
        <v>129532</v>
      </c>
      <c r="E57" s="1372">
        <f t="shared" si="19"/>
        <v>141</v>
      </c>
      <c r="F57" s="1372">
        <f t="shared" si="19"/>
        <v>156194</v>
      </c>
      <c r="G57" s="1372">
        <f t="shared" si="19"/>
        <v>24</v>
      </c>
      <c r="H57" s="1372">
        <f t="shared" si="19"/>
        <v>26662</v>
      </c>
      <c r="I57" s="517"/>
      <c r="K57" s="1370"/>
      <c r="L57" s="517"/>
      <c r="M57" s="517"/>
      <c r="N57" s="517"/>
      <c r="O57" s="179"/>
      <c r="P57" s="179"/>
    </row>
    <row r="58" spans="1:16">
      <c r="A58" s="1386" t="s">
        <v>571</v>
      </c>
      <c r="B58" s="715" t="s">
        <v>572</v>
      </c>
      <c r="C58" s="715">
        <v>117</v>
      </c>
      <c r="D58" s="1378">
        <v>129532</v>
      </c>
      <c r="E58" s="715">
        <v>135</v>
      </c>
      <c r="F58" s="1403">
        <v>149187</v>
      </c>
      <c r="G58" s="715">
        <f t="shared" ref="G58:H59" si="20">E58-C58</f>
        <v>18</v>
      </c>
      <c r="H58" s="1404">
        <f t="shared" si="20"/>
        <v>19655</v>
      </c>
      <c r="I58" s="517"/>
      <c r="K58" s="1370"/>
      <c r="L58" s="517"/>
      <c r="M58" s="517"/>
      <c r="N58" s="517"/>
      <c r="O58" s="179"/>
      <c r="P58" s="179"/>
    </row>
    <row r="59" spans="1:16">
      <c r="A59" s="1383" t="s">
        <v>571</v>
      </c>
      <c r="B59" s="715" t="s">
        <v>573</v>
      </c>
      <c r="C59" s="1377">
        <v>0</v>
      </c>
      <c r="D59" s="1377">
        <v>0</v>
      </c>
      <c r="E59" s="715">
        <v>6</v>
      </c>
      <c r="F59" s="1403">
        <v>7007</v>
      </c>
      <c r="G59" s="715">
        <f t="shared" si="20"/>
        <v>6</v>
      </c>
      <c r="H59" s="1404">
        <f>F59</f>
        <v>7007</v>
      </c>
      <c r="I59" s="517"/>
      <c r="K59" s="1370"/>
      <c r="L59" s="517"/>
      <c r="M59" s="517"/>
      <c r="N59" s="517"/>
      <c r="O59" s="179"/>
      <c r="P59" s="179"/>
    </row>
    <row r="60" spans="1:16">
      <c r="A60" s="1372" t="s">
        <v>574</v>
      </c>
      <c r="B60" s="1372" t="s">
        <v>472</v>
      </c>
      <c r="C60" s="1372">
        <f t="shared" ref="C60:H60" si="21">C61+C62</f>
        <v>9533</v>
      </c>
      <c r="D60" s="1372">
        <f t="shared" si="21"/>
        <v>9868115</v>
      </c>
      <c r="E60" s="1372">
        <f t="shared" si="21"/>
        <v>11187</v>
      </c>
      <c r="F60" s="1372">
        <f t="shared" si="21"/>
        <v>11919160</v>
      </c>
      <c r="G60" s="1372">
        <f t="shared" si="21"/>
        <v>1654</v>
      </c>
      <c r="H60" s="1372">
        <f t="shared" si="21"/>
        <v>2051045</v>
      </c>
      <c r="I60" s="517"/>
      <c r="J60" s="517"/>
      <c r="K60" s="1370"/>
      <c r="L60" s="517"/>
      <c r="M60" s="517"/>
      <c r="N60" s="517"/>
      <c r="O60" s="179"/>
      <c r="P60" s="179"/>
    </row>
    <row r="61" spans="1:16" ht="26.25" customHeight="1">
      <c r="A61" s="1386" t="s">
        <v>575</v>
      </c>
      <c r="B61" s="1395" t="s">
        <v>576</v>
      </c>
      <c r="C61" s="1377">
        <v>9487</v>
      </c>
      <c r="D61" s="1378">
        <v>9811460</v>
      </c>
      <c r="E61" s="1377">
        <v>11055</v>
      </c>
      <c r="F61" s="1378">
        <v>11775469</v>
      </c>
      <c r="G61" s="1377">
        <f t="shared" ref="G61:H62" si="22">E61-C61</f>
        <v>1568</v>
      </c>
      <c r="H61" s="1379">
        <f t="shared" si="22"/>
        <v>1964009</v>
      </c>
      <c r="I61" s="517"/>
      <c r="J61" s="517"/>
      <c r="K61" s="1370"/>
      <c r="L61" s="517"/>
      <c r="M61" s="517"/>
      <c r="N61" s="517"/>
      <c r="O61" s="179"/>
      <c r="P61" s="179"/>
    </row>
    <row r="62" spans="1:16">
      <c r="A62" s="1386" t="s">
        <v>575</v>
      </c>
      <c r="B62" s="1395" t="s">
        <v>577</v>
      </c>
      <c r="C62" s="1377">
        <v>46</v>
      </c>
      <c r="D62" s="1378">
        <v>56655</v>
      </c>
      <c r="E62" s="1377">
        <v>132</v>
      </c>
      <c r="F62" s="1378">
        <v>143691</v>
      </c>
      <c r="G62" s="1377">
        <f t="shared" si="22"/>
        <v>86</v>
      </c>
      <c r="H62" s="1379">
        <f t="shared" si="22"/>
        <v>87036</v>
      </c>
      <c r="I62" s="517"/>
      <c r="J62" s="517"/>
      <c r="K62" s="1370"/>
      <c r="L62" s="517"/>
      <c r="M62" s="517"/>
      <c r="N62" s="517"/>
      <c r="O62" s="179"/>
      <c r="P62" s="179"/>
    </row>
    <row r="63" spans="1:16">
      <c r="A63" s="1372" t="s">
        <v>1287</v>
      </c>
      <c r="B63" s="1372" t="s">
        <v>472</v>
      </c>
      <c r="C63" s="1372">
        <f t="shared" ref="C63:H63" si="23">C64+C65+C66</f>
        <v>3712</v>
      </c>
      <c r="D63" s="1372">
        <f t="shared" si="23"/>
        <v>54682</v>
      </c>
      <c r="E63" s="1372">
        <f t="shared" si="23"/>
        <v>27669</v>
      </c>
      <c r="F63" s="1372">
        <f t="shared" si="23"/>
        <v>230595</v>
      </c>
      <c r="G63" s="1372">
        <f t="shared" si="23"/>
        <v>23957</v>
      </c>
      <c r="H63" s="1372">
        <f t="shared" si="23"/>
        <v>175913</v>
      </c>
      <c r="I63" s="517"/>
      <c r="J63" s="517"/>
      <c r="K63" s="1370"/>
      <c r="L63" s="517"/>
      <c r="M63" s="517"/>
      <c r="N63" s="517"/>
      <c r="O63" s="179"/>
      <c r="P63" s="179"/>
    </row>
    <row r="64" spans="1:16" ht="26.25">
      <c r="A64" s="1395" t="s">
        <v>578</v>
      </c>
      <c r="B64" s="1395" t="s">
        <v>579</v>
      </c>
      <c r="C64" s="1377">
        <v>3706</v>
      </c>
      <c r="D64" s="1378">
        <v>52780</v>
      </c>
      <c r="E64" s="1377">
        <v>12867</v>
      </c>
      <c r="F64" s="1378">
        <v>186999</v>
      </c>
      <c r="G64" s="1377">
        <f t="shared" ref="G64:H66" si="24">E64-C64</f>
        <v>9161</v>
      </c>
      <c r="H64" s="1379">
        <f t="shared" si="24"/>
        <v>134219</v>
      </c>
      <c r="I64" s="1358"/>
      <c r="J64" s="1358"/>
      <c r="K64" s="1370"/>
      <c r="L64" s="1358"/>
      <c r="M64" s="1784"/>
      <c r="N64" s="1784"/>
      <c r="O64" s="179"/>
      <c r="P64" s="179"/>
    </row>
    <row r="65" spans="1:16">
      <c r="A65" s="1395" t="s">
        <v>580</v>
      </c>
      <c r="B65" s="1395" t="s">
        <v>581</v>
      </c>
      <c r="C65" s="1377">
        <v>0</v>
      </c>
      <c r="D65" s="1377">
        <v>0</v>
      </c>
      <c r="E65" s="1377">
        <v>14765</v>
      </c>
      <c r="F65" s="1378">
        <v>32303</v>
      </c>
      <c r="G65" s="1377">
        <f t="shared" si="24"/>
        <v>14765</v>
      </c>
      <c r="H65" s="1379">
        <f>F65</f>
        <v>32303</v>
      </c>
      <c r="I65" s="1405"/>
      <c r="J65" s="1405"/>
      <c r="K65" s="1370"/>
      <c r="L65" s="1405"/>
      <c r="M65" s="1784"/>
      <c r="N65" s="1784"/>
      <c r="O65" s="179"/>
      <c r="P65" s="179"/>
    </row>
    <row r="66" spans="1:16">
      <c r="A66" s="1395" t="s">
        <v>582</v>
      </c>
      <c r="B66" s="1395" t="s">
        <v>583</v>
      </c>
      <c r="C66" s="1377">
        <v>6</v>
      </c>
      <c r="D66" s="1378">
        <v>1902</v>
      </c>
      <c r="E66" s="1377">
        <v>37</v>
      </c>
      <c r="F66" s="1378">
        <v>11293</v>
      </c>
      <c r="G66" s="1377">
        <f t="shared" si="24"/>
        <v>31</v>
      </c>
      <c r="H66" s="1379">
        <f t="shared" si="24"/>
        <v>9391</v>
      </c>
      <c r="I66" s="517"/>
      <c r="J66" s="517"/>
      <c r="K66" s="1370"/>
      <c r="L66" s="517"/>
      <c r="M66" s="517"/>
      <c r="N66" s="517"/>
      <c r="O66" s="179"/>
      <c r="P66" s="179"/>
    </row>
    <row r="67" spans="1:16">
      <c r="A67" s="1372" t="s">
        <v>1288</v>
      </c>
      <c r="B67" s="1372" t="s">
        <v>472</v>
      </c>
      <c r="C67" s="1372">
        <f t="shared" ref="C67:H67" si="25">C68+C69</f>
        <v>624</v>
      </c>
      <c r="D67" s="1372">
        <f t="shared" si="25"/>
        <v>2049205</v>
      </c>
      <c r="E67" s="1372">
        <f t="shared" si="25"/>
        <v>747</v>
      </c>
      <c r="F67" s="1372">
        <f t="shared" si="25"/>
        <v>2381273</v>
      </c>
      <c r="G67" s="1372">
        <f t="shared" si="25"/>
        <v>123</v>
      </c>
      <c r="H67" s="1372">
        <f t="shared" si="25"/>
        <v>332068</v>
      </c>
      <c r="I67" s="517"/>
      <c r="J67" s="1376"/>
      <c r="K67" s="1370"/>
      <c r="L67" s="517"/>
      <c r="M67" s="517"/>
      <c r="N67" s="517"/>
      <c r="O67" s="179"/>
      <c r="P67" s="179"/>
    </row>
    <row r="68" spans="1:16">
      <c r="A68" s="1377" t="s">
        <v>584</v>
      </c>
      <c r="B68" s="1395" t="s">
        <v>585</v>
      </c>
      <c r="C68" s="1377">
        <v>209</v>
      </c>
      <c r="D68" s="1378">
        <v>510501</v>
      </c>
      <c r="E68" s="1377">
        <v>307</v>
      </c>
      <c r="F68" s="1378">
        <v>749876</v>
      </c>
      <c r="G68" s="1377">
        <f t="shared" ref="G68:H69" si="26">E68-C68</f>
        <v>98</v>
      </c>
      <c r="H68" s="1379">
        <f t="shared" si="26"/>
        <v>239375</v>
      </c>
      <c r="I68" s="517"/>
      <c r="J68" s="1376"/>
      <c r="K68" s="1370"/>
      <c r="L68" s="517"/>
      <c r="M68" s="517"/>
      <c r="N68" s="517"/>
      <c r="O68" s="179"/>
      <c r="P68" s="179"/>
    </row>
    <row r="69" spans="1:16">
      <c r="A69" s="1377" t="s">
        <v>586</v>
      </c>
      <c r="B69" s="1395" t="s">
        <v>587</v>
      </c>
      <c r="C69" s="1377">
        <v>415</v>
      </c>
      <c r="D69" s="1378">
        <v>1538704</v>
      </c>
      <c r="E69" s="1377">
        <v>440</v>
      </c>
      <c r="F69" s="1378">
        <v>1631397</v>
      </c>
      <c r="G69" s="1377">
        <f t="shared" si="26"/>
        <v>25</v>
      </c>
      <c r="H69" s="1379">
        <f t="shared" si="26"/>
        <v>92693</v>
      </c>
      <c r="I69" s="517"/>
      <c r="J69" s="1376"/>
      <c r="K69" s="1370"/>
      <c r="L69" s="517"/>
      <c r="M69" s="517"/>
      <c r="N69" s="517"/>
      <c r="O69" s="179"/>
      <c r="P69" s="179"/>
    </row>
    <row r="70" spans="1:16">
      <c r="A70" s="1372" t="s">
        <v>1289</v>
      </c>
      <c r="B70" s="1406" t="s">
        <v>472</v>
      </c>
      <c r="C70" s="1372">
        <f t="shared" ref="C70:H70" si="27">C71+C73</f>
        <v>216</v>
      </c>
      <c r="D70" s="1372">
        <f t="shared" si="27"/>
        <v>501212</v>
      </c>
      <c r="E70" s="1372">
        <f t="shared" si="27"/>
        <v>250</v>
      </c>
      <c r="F70" s="1372">
        <f t="shared" si="27"/>
        <v>595490</v>
      </c>
      <c r="G70" s="1372">
        <f t="shared" si="27"/>
        <v>34</v>
      </c>
      <c r="H70" s="1372">
        <f t="shared" si="27"/>
        <v>94278</v>
      </c>
      <c r="I70" s="517"/>
      <c r="J70" s="517"/>
      <c r="K70" s="1370"/>
      <c r="L70" s="517"/>
      <c r="M70" s="517"/>
      <c r="N70" s="517"/>
      <c r="O70" s="179"/>
      <c r="P70" s="179"/>
    </row>
    <row r="71" spans="1:16">
      <c r="A71" s="1394" t="s">
        <v>1290</v>
      </c>
      <c r="B71" s="1407" t="s">
        <v>472</v>
      </c>
      <c r="C71" s="1394">
        <f t="shared" ref="C71:H71" si="28">C72</f>
        <v>3</v>
      </c>
      <c r="D71" s="1394">
        <f t="shared" si="28"/>
        <v>5183</v>
      </c>
      <c r="E71" s="1394">
        <f t="shared" si="28"/>
        <v>5</v>
      </c>
      <c r="F71" s="1394">
        <f t="shared" si="28"/>
        <v>8639</v>
      </c>
      <c r="G71" s="1394">
        <f t="shared" si="28"/>
        <v>2</v>
      </c>
      <c r="H71" s="1394">
        <f t="shared" si="28"/>
        <v>3456</v>
      </c>
      <c r="I71" s="517"/>
      <c r="J71" s="517"/>
      <c r="K71" s="1370"/>
      <c r="L71" s="517"/>
      <c r="M71" s="517"/>
      <c r="N71" s="517"/>
      <c r="O71" s="179"/>
      <c r="P71" s="179"/>
    </row>
    <row r="72" spans="1:16">
      <c r="A72" s="1386" t="s">
        <v>589</v>
      </c>
      <c r="B72" s="1395" t="s">
        <v>590</v>
      </c>
      <c r="C72" s="1377">
        <v>3</v>
      </c>
      <c r="D72" s="1378">
        <v>5183</v>
      </c>
      <c r="E72" s="1377">
        <v>5</v>
      </c>
      <c r="F72" s="1378">
        <v>8639</v>
      </c>
      <c r="G72" s="1377">
        <f t="shared" ref="G72:H72" si="29">E72-C72</f>
        <v>2</v>
      </c>
      <c r="H72" s="1408">
        <f t="shared" si="29"/>
        <v>3456</v>
      </c>
      <c r="I72" s="517"/>
      <c r="J72" s="517"/>
      <c r="K72" s="1370"/>
      <c r="L72" s="517"/>
      <c r="M72" s="517"/>
      <c r="N72" s="517"/>
      <c r="O72" s="179"/>
      <c r="P72" s="179"/>
    </row>
    <row r="73" spans="1:16">
      <c r="A73" s="1394" t="s">
        <v>588</v>
      </c>
      <c r="B73" s="1407" t="s">
        <v>472</v>
      </c>
      <c r="C73" s="1394">
        <f t="shared" ref="C73:H73" si="30">C74+C75+C76+C77</f>
        <v>213</v>
      </c>
      <c r="D73" s="1394">
        <f t="shared" si="30"/>
        <v>496029</v>
      </c>
      <c r="E73" s="1394">
        <f t="shared" si="30"/>
        <v>245</v>
      </c>
      <c r="F73" s="1394">
        <f t="shared" si="30"/>
        <v>586851</v>
      </c>
      <c r="G73" s="1394">
        <f t="shared" si="30"/>
        <v>32</v>
      </c>
      <c r="H73" s="1394">
        <f t="shared" si="30"/>
        <v>90822</v>
      </c>
      <c r="I73" s="517"/>
      <c r="J73" s="517"/>
      <c r="K73" s="1370"/>
      <c r="L73" s="517"/>
      <c r="M73" s="517"/>
      <c r="N73" s="517"/>
      <c r="O73" s="179"/>
      <c r="P73" s="179"/>
    </row>
    <row r="74" spans="1:16">
      <c r="A74" s="1395" t="s">
        <v>591</v>
      </c>
      <c r="B74" s="1395" t="s">
        <v>472</v>
      </c>
      <c r="C74" s="1377">
        <v>0</v>
      </c>
      <c r="D74" s="1378">
        <v>68457</v>
      </c>
      <c r="E74" s="1377">
        <v>0</v>
      </c>
      <c r="F74" s="1378">
        <v>88807</v>
      </c>
      <c r="G74" s="1377">
        <f t="shared" ref="G74:H77" si="31">E74-C74</f>
        <v>0</v>
      </c>
      <c r="H74" s="1379">
        <f t="shared" si="31"/>
        <v>20350</v>
      </c>
      <c r="I74" s="517"/>
      <c r="J74" s="517"/>
      <c r="K74" s="1370"/>
      <c r="L74" s="517"/>
      <c r="M74" s="517"/>
      <c r="N74" s="517"/>
      <c r="O74" s="179"/>
      <c r="P74" s="179"/>
    </row>
    <row r="75" spans="1:16" ht="26.25">
      <c r="A75" s="1395" t="s">
        <v>592</v>
      </c>
      <c r="B75" s="1395" t="s">
        <v>593</v>
      </c>
      <c r="C75" s="1377">
        <v>204</v>
      </c>
      <c r="D75" s="1378">
        <v>359424</v>
      </c>
      <c r="E75" s="1377">
        <v>226</v>
      </c>
      <c r="F75" s="1378">
        <v>396244</v>
      </c>
      <c r="G75" s="1377">
        <f t="shared" si="31"/>
        <v>22</v>
      </c>
      <c r="H75" s="1379">
        <f t="shared" si="31"/>
        <v>36820</v>
      </c>
      <c r="I75" s="517"/>
      <c r="J75" s="517"/>
      <c r="K75" s="1370"/>
      <c r="L75" s="517"/>
      <c r="M75" s="517"/>
      <c r="N75" s="517"/>
      <c r="O75" s="179"/>
      <c r="P75" s="179"/>
    </row>
    <row r="76" spans="1:16">
      <c r="A76" s="1395" t="s">
        <v>594</v>
      </c>
      <c r="B76" s="1395" t="s">
        <v>472</v>
      </c>
      <c r="C76" s="1377">
        <v>0</v>
      </c>
      <c r="D76" s="1378">
        <v>52598</v>
      </c>
      <c r="E76" s="1377">
        <v>0</v>
      </c>
      <c r="F76" s="1378">
        <v>68972</v>
      </c>
      <c r="G76" s="1377">
        <f t="shared" si="31"/>
        <v>0</v>
      </c>
      <c r="H76" s="1379">
        <f t="shared" si="31"/>
        <v>16374</v>
      </c>
      <c r="I76" s="517"/>
      <c r="J76" s="517"/>
      <c r="K76" s="1370"/>
      <c r="L76" s="517"/>
      <c r="M76" s="517"/>
      <c r="N76" s="517"/>
      <c r="O76" s="179"/>
      <c r="P76" s="179"/>
    </row>
    <row r="77" spans="1:16">
      <c r="A77" s="1386" t="s">
        <v>589</v>
      </c>
      <c r="B77" s="1395" t="s">
        <v>595</v>
      </c>
      <c r="C77" s="1377">
        <v>9</v>
      </c>
      <c r="D77" s="1378">
        <v>15550</v>
      </c>
      <c r="E77" s="1377">
        <v>19</v>
      </c>
      <c r="F77" s="1378">
        <v>32828</v>
      </c>
      <c r="G77" s="1377">
        <f t="shared" si="31"/>
        <v>10</v>
      </c>
      <c r="H77" s="1379">
        <f t="shared" si="31"/>
        <v>17278</v>
      </c>
      <c r="I77" s="517"/>
      <c r="J77" s="517"/>
      <c r="K77" s="1370"/>
      <c r="L77" s="517"/>
      <c r="M77" s="517"/>
      <c r="N77" s="517"/>
      <c r="O77" s="179"/>
      <c r="P77" s="179"/>
    </row>
    <row r="78" spans="1:16">
      <c r="A78" s="1372" t="s">
        <v>1291</v>
      </c>
      <c r="B78" s="1406" t="s">
        <v>472</v>
      </c>
      <c r="C78" s="1372">
        <f t="shared" ref="C78:H78" si="32">C79</f>
        <v>27830</v>
      </c>
      <c r="D78" s="1372">
        <f t="shared" si="32"/>
        <v>300829</v>
      </c>
      <c r="E78" s="1372">
        <f t="shared" si="32"/>
        <v>33854</v>
      </c>
      <c r="F78" s="1372">
        <f t="shared" si="32"/>
        <v>365960</v>
      </c>
      <c r="G78" s="1372">
        <f t="shared" si="32"/>
        <v>6024</v>
      </c>
      <c r="H78" s="1372">
        <f t="shared" si="32"/>
        <v>65131</v>
      </c>
      <c r="I78" s="517"/>
      <c r="J78" s="517"/>
      <c r="K78" s="1370"/>
      <c r="L78" s="517"/>
      <c r="M78" s="517"/>
      <c r="N78" s="517"/>
      <c r="O78" s="179"/>
      <c r="P78" s="179"/>
    </row>
    <row r="79" spans="1:16">
      <c r="A79" s="1377" t="s">
        <v>596</v>
      </c>
      <c r="B79" s="1395" t="s">
        <v>597</v>
      </c>
      <c r="C79" s="1377">
        <v>27830</v>
      </c>
      <c r="D79" s="1378">
        <v>300829</v>
      </c>
      <c r="E79" s="1377">
        <v>33854</v>
      </c>
      <c r="F79" s="1378">
        <v>365960</v>
      </c>
      <c r="G79" s="1377">
        <f t="shared" ref="G79:H79" si="33">E79-C79</f>
        <v>6024</v>
      </c>
      <c r="H79" s="1379">
        <f t="shared" si="33"/>
        <v>65131</v>
      </c>
      <c r="I79" s="517"/>
      <c r="J79" s="517"/>
      <c r="K79" s="1370"/>
      <c r="L79" s="517"/>
      <c r="M79" s="517"/>
      <c r="N79" s="517"/>
      <c r="O79" s="179"/>
      <c r="P79" s="179"/>
    </row>
    <row r="80" spans="1:16">
      <c r="A80" s="1372" t="s">
        <v>1292</v>
      </c>
      <c r="B80" s="1406" t="s">
        <v>472</v>
      </c>
      <c r="C80" s="1372">
        <f t="shared" ref="C80:H80" si="34">C81+C82</f>
        <v>45</v>
      </c>
      <c r="D80" s="1372">
        <f t="shared" si="34"/>
        <v>133474</v>
      </c>
      <c r="E80" s="1372">
        <f t="shared" si="34"/>
        <v>57</v>
      </c>
      <c r="F80" s="1372">
        <f t="shared" si="34"/>
        <v>169068</v>
      </c>
      <c r="G80" s="1372">
        <f t="shared" si="34"/>
        <v>12</v>
      </c>
      <c r="H80" s="1372">
        <f t="shared" si="34"/>
        <v>35594</v>
      </c>
      <c r="I80" s="517"/>
      <c r="J80" s="517"/>
      <c r="K80" s="1370"/>
      <c r="L80" s="517"/>
      <c r="M80" s="517"/>
      <c r="N80" s="517"/>
      <c r="O80" s="179"/>
      <c r="P80" s="179"/>
    </row>
    <row r="81" spans="1:16">
      <c r="A81" s="1395" t="s">
        <v>598</v>
      </c>
      <c r="B81" s="1395" t="s">
        <v>599</v>
      </c>
      <c r="C81" s="1377">
        <v>4</v>
      </c>
      <c r="D81" s="1378">
        <v>11864</v>
      </c>
      <c r="E81" s="1377">
        <v>6</v>
      </c>
      <c r="F81" s="1378">
        <v>17797</v>
      </c>
      <c r="G81" s="1377">
        <f t="shared" ref="G81:H82" si="35">E81-C81</f>
        <v>2</v>
      </c>
      <c r="H81" s="1379">
        <f t="shared" si="35"/>
        <v>5933</v>
      </c>
      <c r="I81" s="517"/>
      <c r="J81" s="517"/>
      <c r="K81" s="1370"/>
      <c r="L81" s="517"/>
      <c r="M81" s="517"/>
      <c r="N81" s="517"/>
      <c r="O81" s="179"/>
      <c r="P81" s="179"/>
    </row>
    <row r="82" spans="1:16">
      <c r="A82" s="1377" t="s">
        <v>600</v>
      </c>
      <c r="B82" s="1395" t="s">
        <v>601</v>
      </c>
      <c r="C82" s="1377">
        <v>41</v>
      </c>
      <c r="D82" s="1378">
        <v>121610</v>
      </c>
      <c r="E82" s="1377">
        <v>51</v>
      </c>
      <c r="F82" s="1378">
        <v>151271</v>
      </c>
      <c r="G82" s="1377">
        <f t="shared" si="35"/>
        <v>10</v>
      </c>
      <c r="H82" s="1379">
        <f t="shared" si="35"/>
        <v>29661</v>
      </c>
      <c r="I82" s="517"/>
      <c r="J82" s="517"/>
      <c r="K82" s="1370"/>
      <c r="L82" s="517"/>
      <c r="M82" s="517"/>
      <c r="N82" s="517"/>
      <c r="O82" s="179"/>
      <c r="P82" s="179"/>
    </row>
    <row r="83" spans="1:16">
      <c r="A83" s="517"/>
      <c r="B83" s="517"/>
      <c r="C83" s="517"/>
      <c r="D83" s="517"/>
      <c r="E83" s="517"/>
      <c r="F83" s="517"/>
      <c r="G83" s="517"/>
      <c r="H83" s="517"/>
      <c r="I83" s="517"/>
      <c r="J83" s="517"/>
      <c r="K83" s="1370"/>
      <c r="L83" s="517"/>
      <c r="M83" s="517"/>
      <c r="N83" s="517"/>
      <c r="O83" s="179"/>
      <c r="P83" s="179"/>
    </row>
    <row r="84" spans="1:16">
      <c r="A84" s="413" t="s">
        <v>1293</v>
      </c>
      <c r="B84" s="517"/>
      <c r="C84" s="517"/>
      <c r="D84" s="517"/>
      <c r="E84" s="517"/>
      <c r="F84" s="517"/>
      <c r="G84" s="517"/>
      <c r="H84" s="517"/>
      <c r="I84" s="517"/>
      <c r="J84" s="517"/>
      <c r="K84" s="1370"/>
      <c r="L84" s="517"/>
      <c r="M84" s="517"/>
      <c r="N84" s="517"/>
      <c r="O84" s="179"/>
      <c r="P84" s="179"/>
    </row>
    <row r="85" spans="1:16">
      <c r="A85" s="413" t="s">
        <v>1294</v>
      </c>
      <c r="B85" s="517"/>
      <c r="C85" s="517"/>
      <c r="D85" s="517"/>
      <c r="E85" s="517"/>
      <c r="F85" s="517"/>
      <c r="G85" s="517"/>
      <c r="H85" s="517"/>
      <c r="I85" s="517"/>
      <c r="J85" s="517"/>
      <c r="K85" s="517"/>
      <c r="L85" s="517"/>
      <c r="M85" s="517"/>
      <c r="N85" s="517"/>
      <c r="O85" s="179"/>
      <c r="P85" s="179"/>
    </row>
    <row r="86" spans="1:16">
      <c r="A86" s="517"/>
      <c r="B86" s="517"/>
      <c r="C86" s="517"/>
      <c r="D86" s="517"/>
      <c r="E86" s="517"/>
      <c r="F86" s="517"/>
      <c r="G86" s="517"/>
      <c r="H86" s="517"/>
      <c r="I86" s="517"/>
      <c r="J86" s="517"/>
      <c r="K86" s="517"/>
      <c r="L86" s="517"/>
      <c r="M86" s="517"/>
      <c r="N86" s="517"/>
      <c r="O86" s="179"/>
      <c r="P86" s="179"/>
    </row>
    <row r="87" spans="1:16">
      <c r="A87" s="517"/>
      <c r="B87" s="517"/>
      <c r="C87" s="517"/>
      <c r="D87" s="517"/>
      <c r="E87" s="517"/>
      <c r="F87" s="517"/>
      <c r="G87" s="517"/>
      <c r="H87" s="517"/>
      <c r="I87" s="517"/>
      <c r="J87" s="517"/>
      <c r="K87" s="517"/>
      <c r="L87" s="517"/>
      <c r="M87" s="517"/>
      <c r="N87" s="517"/>
      <c r="O87" s="179"/>
      <c r="P87" s="179"/>
    </row>
    <row r="88" spans="1:16">
      <c r="A88" s="517"/>
      <c r="B88" s="517"/>
      <c r="C88" s="517"/>
      <c r="D88" s="517"/>
      <c r="E88" s="517"/>
      <c r="F88" s="517"/>
      <c r="G88" s="517"/>
      <c r="H88" s="517"/>
      <c r="I88" s="517"/>
      <c r="J88" s="517"/>
      <c r="K88" s="517"/>
      <c r="L88" s="517"/>
      <c r="M88" s="517"/>
      <c r="N88" s="517"/>
      <c r="O88" s="179"/>
      <c r="P88" s="179"/>
    </row>
    <row r="89" spans="1:16">
      <c r="A89" s="517"/>
      <c r="B89" s="517"/>
      <c r="C89" s="517"/>
      <c r="D89" s="517"/>
      <c r="E89" s="517"/>
      <c r="F89" s="517"/>
      <c r="G89" s="517"/>
      <c r="H89" s="517"/>
      <c r="I89" s="517"/>
      <c r="J89" s="517"/>
      <c r="K89" s="517"/>
      <c r="L89" s="517"/>
      <c r="M89" s="517"/>
      <c r="N89" s="517"/>
      <c r="O89" s="179"/>
      <c r="P89" s="179"/>
    </row>
    <row r="90" spans="1:16">
      <c r="A90" s="517"/>
      <c r="B90" s="517"/>
      <c r="C90" s="517"/>
      <c r="D90" s="517"/>
      <c r="E90" s="517"/>
      <c r="F90" s="517"/>
      <c r="G90" s="517"/>
      <c r="H90" s="517"/>
      <c r="I90" s="517"/>
      <c r="J90" s="517"/>
      <c r="K90" s="517"/>
      <c r="L90" s="517"/>
      <c r="M90" s="517"/>
      <c r="N90" s="517"/>
      <c r="O90" s="179"/>
      <c r="P90" s="179"/>
    </row>
    <row r="91" spans="1:16">
      <c r="A91" s="179"/>
      <c r="B91" s="179"/>
      <c r="C91" s="179"/>
      <c r="D91" s="179"/>
      <c r="E91" s="179"/>
      <c r="F91" s="179"/>
      <c r="G91" s="179"/>
      <c r="H91" s="179"/>
      <c r="I91" s="179"/>
      <c r="J91" s="179"/>
      <c r="K91" s="179"/>
      <c r="L91" s="179"/>
      <c r="M91" s="179"/>
      <c r="N91" s="179"/>
      <c r="O91" s="179"/>
      <c r="P91" s="179"/>
    </row>
    <row r="92" spans="1:16">
      <c r="A92" s="179"/>
      <c r="B92" s="179"/>
      <c r="C92" s="179"/>
      <c r="D92" s="179"/>
      <c r="E92" s="179"/>
      <c r="F92" s="179"/>
      <c r="G92" s="179"/>
      <c r="H92" s="179"/>
      <c r="I92" s="179"/>
      <c r="J92" s="179"/>
      <c r="K92" s="179"/>
      <c r="L92" s="179"/>
      <c r="M92" s="179"/>
      <c r="N92" s="179"/>
      <c r="O92" s="179"/>
      <c r="P92" s="179"/>
    </row>
    <row r="93" spans="1:16">
      <c r="A93" s="179"/>
      <c r="B93" s="179"/>
      <c r="C93" s="179"/>
      <c r="D93" s="179"/>
      <c r="E93" s="179"/>
      <c r="F93" s="179"/>
      <c r="G93" s="179"/>
      <c r="H93" s="179"/>
      <c r="I93" s="179"/>
      <c r="J93" s="179"/>
      <c r="K93" s="179"/>
      <c r="L93" s="179"/>
      <c r="M93" s="179"/>
      <c r="N93" s="179"/>
      <c r="O93" s="179"/>
      <c r="P93" s="179"/>
    </row>
    <row r="94" spans="1:16">
      <c r="A94" s="179"/>
      <c r="B94" s="179"/>
      <c r="C94" s="179"/>
      <c r="D94" s="179"/>
      <c r="E94" s="179"/>
      <c r="F94" s="179"/>
      <c r="G94" s="179"/>
      <c r="H94" s="179"/>
      <c r="I94" s="179"/>
      <c r="J94" s="179"/>
      <c r="K94" s="179"/>
      <c r="L94" s="179"/>
      <c r="M94" s="179"/>
      <c r="N94" s="179"/>
      <c r="O94" s="179"/>
      <c r="P94" s="179"/>
    </row>
    <row r="95" spans="1:16">
      <c r="A95" s="179"/>
      <c r="B95" s="179"/>
      <c r="C95" s="179"/>
      <c r="D95" s="179"/>
      <c r="E95" s="179"/>
      <c r="F95" s="179"/>
      <c r="G95" s="179"/>
      <c r="H95" s="179"/>
      <c r="I95" s="179"/>
      <c r="J95" s="179"/>
      <c r="K95" s="179"/>
      <c r="L95" s="179"/>
      <c r="M95" s="179"/>
      <c r="N95" s="179"/>
      <c r="O95" s="179"/>
      <c r="P95" s="179"/>
    </row>
    <row r="96" spans="1:16">
      <c r="A96" s="179"/>
      <c r="B96" s="179"/>
      <c r="C96" s="179"/>
      <c r="D96" s="179"/>
      <c r="E96" s="179"/>
      <c r="F96" s="179"/>
      <c r="G96" s="179"/>
      <c r="H96" s="179"/>
      <c r="I96" s="179"/>
      <c r="J96" s="179"/>
      <c r="K96" s="179"/>
      <c r="L96" s="179"/>
      <c r="M96" s="179"/>
      <c r="N96" s="179"/>
      <c r="O96" s="179"/>
      <c r="P96" s="179"/>
    </row>
    <row r="97" spans="1:16">
      <c r="A97" s="179"/>
      <c r="B97" s="179"/>
      <c r="C97" s="179"/>
      <c r="D97" s="179"/>
      <c r="E97" s="179"/>
      <c r="F97" s="179"/>
      <c r="G97" s="179"/>
      <c r="H97" s="179"/>
      <c r="I97" s="179"/>
      <c r="J97" s="179"/>
      <c r="K97" s="179"/>
      <c r="L97" s="179"/>
      <c r="M97" s="179"/>
      <c r="N97" s="179"/>
      <c r="O97" s="179"/>
      <c r="P97" s="179"/>
    </row>
    <row r="98" spans="1:16">
      <c r="A98" s="179"/>
      <c r="B98" s="179"/>
      <c r="C98" s="179"/>
      <c r="D98" s="179"/>
      <c r="E98" s="179"/>
      <c r="F98" s="179"/>
      <c r="G98" s="179"/>
      <c r="H98" s="179"/>
      <c r="I98" s="179"/>
      <c r="J98" s="179"/>
      <c r="K98" s="179"/>
      <c r="L98" s="179"/>
      <c r="M98" s="179"/>
      <c r="N98" s="179"/>
      <c r="O98" s="179"/>
      <c r="P98" s="179"/>
    </row>
    <row r="99" spans="1:16">
      <c r="A99" s="179"/>
      <c r="B99" s="179"/>
      <c r="C99" s="179"/>
      <c r="D99" s="179"/>
      <c r="E99" s="179"/>
      <c r="F99" s="179"/>
      <c r="G99" s="179"/>
      <c r="H99" s="179"/>
      <c r="I99" s="179"/>
      <c r="J99" s="179"/>
      <c r="K99" s="179"/>
      <c r="L99" s="179"/>
      <c r="M99" s="179"/>
      <c r="N99" s="179"/>
      <c r="O99" s="179"/>
      <c r="P99" s="179"/>
    </row>
    <row r="100" spans="1:16">
      <c r="A100" s="179"/>
      <c r="B100" s="179"/>
      <c r="C100" s="179"/>
      <c r="D100" s="179"/>
      <c r="E100" s="179"/>
      <c r="F100" s="179"/>
      <c r="G100" s="179"/>
      <c r="H100" s="179"/>
      <c r="I100" s="179"/>
      <c r="J100" s="179"/>
      <c r="K100" s="179"/>
      <c r="L100" s="179"/>
      <c r="M100" s="179"/>
      <c r="N100" s="179"/>
      <c r="O100" s="179"/>
      <c r="P100" s="179"/>
    </row>
    <row r="101" spans="1:16">
      <c r="A101" s="179"/>
      <c r="B101" s="179"/>
      <c r="C101" s="179"/>
      <c r="D101" s="179"/>
      <c r="E101" s="179"/>
      <c r="F101" s="179"/>
      <c r="G101" s="179"/>
      <c r="H101" s="179"/>
      <c r="I101" s="179"/>
      <c r="J101" s="179"/>
      <c r="K101" s="179"/>
      <c r="L101" s="179"/>
      <c r="M101" s="179"/>
      <c r="N101" s="179"/>
      <c r="O101" s="179"/>
      <c r="P101" s="179"/>
    </row>
    <row r="102" spans="1:16">
      <c r="A102" s="179"/>
      <c r="B102" s="179"/>
      <c r="C102" s="179"/>
      <c r="D102" s="179"/>
      <c r="E102" s="179"/>
      <c r="F102" s="179"/>
      <c r="G102" s="179"/>
      <c r="H102" s="179"/>
      <c r="I102" s="179"/>
      <c r="J102" s="179"/>
      <c r="K102" s="179"/>
      <c r="L102" s="179"/>
      <c r="M102" s="179"/>
      <c r="N102" s="179"/>
      <c r="O102" s="179"/>
      <c r="P102" s="179"/>
    </row>
    <row r="103" spans="1:16">
      <c r="A103" s="179"/>
      <c r="B103" s="179"/>
      <c r="C103" s="179"/>
      <c r="D103" s="179"/>
      <c r="E103" s="179"/>
      <c r="F103" s="179"/>
      <c r="G103" s="179"/>
      <c r="H103" s="179"/>
      <c r="I103" s="179"/>
      <c r="J103" s="179"/>
      <c r="K103" s="179"/>
      <c r="L103" s="179"/>
      <c r="M103" s="179"/>
      <c r="N103" s="179"/>
      <c r="O103" s="179"/>
      <c r="P103" s="179"/>
    </row>
    <row r="104" spans="1:16">
      <c r="A104" s="179"/>
      <c r="B104" s="179"/>
      <c r="C104" s="179"/>
      <c r="D104" s="179"/>
      <c r="E104" s="179"/>
      <c r="F104" s="179"/>
      <c r="G104" s="179"/>
      <c r="H104" s="179"/>
      <c r="I104" s="179"/>
      <c r="J104" s="179"/>
      <c r="K104" s="179"/>
      <c r="L104" s="179"/>
      <c r="M104" s="179"/>
      <c r="N104" s="179"/>
      <c r="O104" s="179"/>
      <c r="P104" s="179"/>
    </row>
    <row r="105" spans="1:16">
      <c r="A105" s="179"/>
      <c r="B105" s="179"/>
      <c r="C105" s="179"/>
      <c r="D105" s="179"/>
      <c r="E105" s="179"/>
      <c r="F105" s="179"/>
      <c r="G105" s="179"/>
      <c r="H105" s="179"/>
      <c r="I105" s="179"/>
      <c r="J105" s="179"/>
      <c r="K105" s="179"/>
      <c r="L105" s="179"/>
      <c r="M105" s="179"/>
      <c r="N105" s="179"/>
      <c r="O105" s="179"/>
      <c r="P105" s="179"/>
    </row>
    <row r="106" spans="1:16">
      <c r="A106" s="179"/>
      <c r="B106" s="179"/>
      <c r="C106" s="179"/>
      <c r="D106" s="179"/>
      <c r="E106" s="179"/>
      <c r="F106" s="179"/>
      <c r="G106" s="179"/>
      <c r="H106" s="179"/>
      <c r="I106" s="179"/>
      <c r="J106" s="179"/>
      <c r="K106" s="179"/>
      <c r="L106" s="179"/>
      <c r="M106" s="179"/>
      <c r="N106" s="179"/>
      <c r="O106" s="179"/>
      <c r="P106" s="179"/>
    </row>
    <row r="107" spans="1:16">
      <c r="A107" s="179"/>
      <c r="B107" s="179"/>
      <c r="C107" s="179"/>
      <c r="D107" s="179"/>
      <c r="E107" s="179"/>
      <c r="F107" s="179"/>
      <c r="G107" s="179"/>
      <c r="H107" s="179"/>
      <c r="I107" s="179"/>
      <c r="J107" s="179"/>
      <c r="K107" s="179"/>
      <c r="L107" s="179"/>
      <c r="M107" s="179"/>
      <c r="N107" s="179"/>
      <c r="O107" s="179"/>
      <c r="P107" s="179"/>
    </row>
    <row r="108" spans="1:16">
      <c r="A108" s="179"/>
      <c r="B108" s="179"/>
      <c r="C108" s="179"/>
      <c r="D108" s="179"/>
      <c r="E108" s="179"/>
      <c r="F108" s="179"/>
      <c r="G108" s="179"/>
      <c r="H108" s="179"/>
      <c r="I108" s="179"/>
      <c r="J108" s="179"/>
      <c r="K108" s="179"/>
      <c r="L108" s="179"/>
      <c r="M108" s="179"/>
      <c r="N108" s="179"/>
      <c r="O108" s="179"/>
      <c r="P108" s="179"/>
    </row>
    <row r="109" spans="1:16">
      <c r="A109" s="179"/>
      <c r="B109" s="179"/>
      <c r="C109" s="179"/>
      <c r="D109" s="179"/>
      <c r="E109" s="179"/>
      <c r="F109" s="179"/>
      <c r="G109" s="179"/>
      <c r="H109" s="179"/>
      <c r="I109" s="179"/>
      <c r="J109" s="179"/>
      <c r="K109" s="179"/>
      <c r="L109" s="179"/>
      <c r="M109" s="179"/>
      <c r="N109" s="179"/>
      <c r="O109" s="179"/>
      <c r="P109" s="179"/>
    </row>
    <row r="110" spans="1:16">
      <c r="A110" s="179"/>
      <c r="B110" s="179"/>
      <c r="C110" s="179"/>
      <c r="D110" s="179"/>
      <c r="E110" s="179"/>
      <c r="F110" s="179"/>
      <c r="G110" s="179"/>
      <c r="H110" s="179"/>
      <c r="I110" s="179"/>
      <c r="J110" s="179"/>
      <c r="K110" s="179"/>
      <c r="L110" s="179"/>
      <c r="M110" s="179"/>
      <c r="N110" s="179"/>
      <c r="O110" s="179"/>
      <c r="P110" s="179"/>
    </row>
    <row r="111" spans="1:16">
      <c r="A111" s="179"/>
      <c r="B111" s="179"/>
      <c r="C111" s="179"/>
      <c r="D111" s="179"/>
      <c r="E111" s="179"/>
      <c r="F111" s="179"/>
      <c r="G111" s="179"/>
      <c r="H111" s="179"/>
      <c r="I111" s="179"/>
      <c r="J111" s="179"/>
      <c r="K111" s="179"/>
      <c r="L111" s="179"/>
      <c r="M111" s="179"/>
      <c r="N111" s="179"/>
      <c r="O111" s="179"/>
      <c r="P111" s="179"/>
    </row>
    <row r="112" spans="1:16">
      <c r="A112" s="179"/>
      <c r="B112" s="179"/>
      <c r="C112" s="179"/>
      <c r="D112" s="179"/>
      <c r="E112" s="179"/>
      <c r="F112" s="179"/>
      <c r="G112" s="179"/>
      <c r="H112" s="179"/>
      <c r="I112" s="179"/>
      <c r="J112" s="179"/>
      <c r="K112" s="179"/>
      <c r="L112" s="179"/>
      <c r="M112" s="179"/>
      <c r="N112" s="179"/>
      <c r="O112" s="179"/>
      <c r="P112" s="179"/>
    </row>
    <row r="113" spans="1:16">
      <c r="A113" s="179"/>
      <c r="B113" s="179"/>
      <c r="C113" s="179"/>
      <c r="D113" s="179"/>
      <c r="E113" s="179"/>
      <c r="F113" s="179"/>
      <c r="G113" s="179"/>
      <c r="H113" s="179"/>
      <c r="I113" s="179"/>
      <c r="J113" s="179"/>
      <c r="K113" s="179"/>
      <c r="L113" s="179"/>
      <c r="M113" s="179"/>
      <c r="N113" s="179"/>
      <c r="O113" s="179"/>
      <c r="P113" s="179"/>
    </row>
  </sheetData>
  <mergeCells count="7">
    <mergeCell ref="M65:N65"/>
    <mergeCell ref="A8:A9"/>
    <mergeCell ref="B8:B9"/>
    <mergeCell ref="C8:D8"/>
    <mergeCell ref="E8:F8"/>
    <mergeCell ref="G8:H8"/>
    <mergeCell ref="M64:N64"/>
  </mergeCells>
  <pageMargins left="0.23622047244094491" right="0.23622047244094491" top="0.74803149606299213" bottom="0.74803149606299213" header="0.31496062992125984" footer="0.31496062992125984"/>
  <pageSetup scale="60" orientation="landscape" r:id="rId1"/>
  <colBreaks count="1" manualBreakCount="1">
    <brk id="8" max="1048575"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sheetPr>
  <dimension ref="A1:H36"/>
  <sheetViews>
    <sheetView zoomScale="86" zoomScaleNormal="86" workbookViewId="0">
      <selection activeCell="A6" sqref="A6"/>
    </sheetView>
  </sheetViews>
  <sheetFormatPr defaultColWidth="21.25" defaultRowHeight="12.75"/>
  <cols>
    <col min="1" max="1" width="31" style="179" customWidth="1"/>
    <col min="2" max="2" width="21.25" style="179"/>
    <col min="3" max="3" width="21.25" style="983"/>
    <col min="4" max="16384" width="21.25" style="179"/>
  </cols>
  <sheetData>
    <row r="1" spans="1:6">
      <c r="F1" s="447" t="s">
        <v>1324</v>
      </c>
    </row>
    <row r="2" spans="1:6">
      <c r="A2" s="1786" t="s">
        <v>1029</v>
      </c>
      <c r="B2" s="1786"/>
      <c r="C2" s="1786"/>
      <c r="D2" s="1786"/>
      <c r="E2" s="1786"/>
      <c r="F2" s="756"/>
    </row>
    <row r="3" spans="1:6" ht="15" customHeight="1">
      <c r="A3" s="179" t="s">
        <v>1030</v>
      </c>
    </row>
    <row r="4" spans="1:6" ht="51">
      <c r="A4" s="978" t="s">
        <v>265</v>
      </c>
      <c r="B4" s="973" t="s">
        <v>1031</v>
      </c>
      <c r="C4" s="984" t="s">
        <v>1032</v>
      </c>
      <c r="D4" s="973" t="s">
        <v>1033</v>
      </c>
      <c r="E4" s="973" t="s">
        <v>1022</v>
      </c>
    </row>
    <row r="5" spans="1:6" ht="25.5">
      <c r="A5" s="985" t="s">
        <v>1034</v>
      </c>
      <c r="B5" s="986">
        <f>D11</f>
        <v>37477</v>
      </c>
      <c r="C5" s="986">
        <f>E11</f>
        <v>37477</v>
      </c>
      <c r="D5" s="986">
        <f>E11</f>
        <v>37477</v>
      </c>
      <c r="E5" s="987">
        <f>F11</f>
        <v>37477</v>
      </c>
    </row>
    <row r="6" spans="1:6" ht="25.5">
      <c r="A6" s="988" t="s">
        <v>1035</v>
      </c>
      <c r="B6" s="989">
        <f>D12</f>
        <v>254843</v>
      </c>
      <c r="C6" s="989">
        <f>E12</f>
        <v>254843</v>
      </c>
      <c r="D6" s="989">
        <f>F12</f>
        <v>254843</v>
      </c>
      <c r="E6" s="990">
        <f>F12</f>
        <v>254843</v>
      </c>
    </row>
    <row r="7" spans="1:6">
      <c r="A7" s="991" t="s">
        <v>1036</v>
      </c>
      <c r="B7" s="992">
        <f>SUM(B5:B6)</f>
        <v>292320</v>
      </c>
      <c r="C7" s="993">
        <f>SUM(C5:C6)</f>
        <v>292320</v>
      </c>
      <c r="D7" s="993">
        <f>SUM(D5:D6)</f>
        <v>292320</v>
      </c>
      <c r="E7" s="993">
        <f>SUM(E5:E6)</f>
        <v>292320</v>
      </c>
    </row>
    <row r="8" spans="1:6">
      <c r="C8" s="179"/>
    </row>
    <row r="9" spans="1:6">
      <c r="C9" s="179"/>
    </row>
    <row r="10" spans="1:6" ht="25.5">
      <c r="A10" s="994" t="s">
        <v>1037</v>
      </c>
      <c r="B10" s="994" t="s">
        <v>1038</v>
      </c>
      <c r="C10" s="994" t="s">
        <v>1025</v>
      </c>
      <c r="D10" s="994" t="s">
        <v>1039</v>
      </c>
      <c r="E10" s="994" t="s">
        <v>1040</v>
      </c>
      <c r="F10" s="994" t="s">
        <v>1041</v>
      </c>
    </row>
    <row r="11" spans="1:6">
      <c r="A11" s="991" t="s">
        <v>354</v>
      </c>
      <c r="B11" s="991">
        <v>100</v>
      </c>
      <c r="C11" s="991">
        <v>374.76900000000001</v>
      </c>
      <c r="D11" s="995">
        <f>ROUND(C11*B11,0)</f>
        <v>37477</v>
      </c>
      <c r="E11" s="995">
        <f>ROUND(B11*C11,0)</f>
        <v>37477</v>
      </c>
      <c r="F11" s="995">
        <f>ROUND(B11*C11,0)</f>
        <v>37477</v>
      </c>
    </row>
    <row r="12" spans="1:6">
      <c r="A12" s="991" t="s">
        <v>1042</v>
      </c>
      <c r="B12" s="991">
        <v>680</v>
      </c>
      <c r="C12" s="991">
        <v>374.76900000000001</v>
      </c>
      <c r="D12" s="995">
        <f>ROUND(B12*C12,)</f>
        <v>254843</v>
      </c>
      <c r="E12" s="995">
        <f>ROUND(B12*C12,0)</f>
        <v>254843</v>
      </c>
      <c r="F12" s="995">
        <f>ROUND(B12*C12,0)</f>
        <v>254843</v>
      </c>
    </row>
    <row r="13" spans="1:6">
      <c r="A13" s="996" t="s">
        <v>471</v>
      </c>
      <c r="B13" s="996">
        <f>B11+B12</f>
        <v>780</v>
      </c>
      <c r="C13" s="996"/>
      <c r="D13" s="997">
        <f>D11+D12</f>
        <v>292320</v>
      </c>
      <c r="E13" s="998">
        <f>E11+E12</f>
        <v>292320</v>
      </c>
      <c r="F13" s="998">
        <f>F11+F12</f>
        <v>292320</v>
      </c>
    </row>
    <row r="14" spans="1:6">
      <c r="C14" s="179"/>
    </row>
    <row r="15" spans="1:6">
      <c r="C15" s="179"/>
    </row>
    <row r="36" spans="8:8">
      <c r="H36" s="179" t="s">
        <v>1323</v>
      </c>
    </row>
  </sheetData>
  <mergeCells count="1">
    <mergeCell ref="A2:E2"/>
  </mergeCells>
  <pageMargins left="0.23622047244094491" right="0.23622047244094491" top="0.74803149606299213" bottom="0.74803149606299213" header="0.31496062992125984" footer="0.31496062992125984"/>
  <pageSetup scale="55" fitToHeight="0"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V30"/>
  <sheetViews>
    <sheetView topLeftCell="C1" zoomScaleNormal="100" workbookViewId="0">
      <selection activeCell="Q1" sqref="Q1"/>
    </sheetView>
  </sheetViews>
  <sheetFormatPr defaultColWidth="12" defaultRowHeight="12.75" customHeight="1"/>
  <cols>
    <col min="1" max="1" width="12" style="142"/>
    <col min="2" max="2" width="30.5" style="142" customWidth="1"/>
    <col min="3" max="3" width="14.875" style="142" customWidth="1"/>
    <col min="4" max="4" width="27.5" style="142" customWidth="1"/>
    <col min="5" max="5" width="20.5" style="142" customWidth="1"/>
    <col min="6" max="6" width="14.5" style="142" customWidth="1"/>
    <col min="7" max="7" width="16.75" style="142" customWidth="1"/>
    <col min="8" max="9" width="12" style="142"/>
    <col min="10" max="10" width="14.875" style="142" customWidth="1"/>
    <col min="11" max="11" width="23.125" style="142" customWidth="1"/>
    <col min="12" max="16" width="12" style="142"/>
    <col min="17" max="17" width="23.5" style="142" customWidth="1"/>
    <col min="18" max="18" width="12" style="142"/>
    <col min="19" max="19" width="17" style="142" customWidth="1"/>
    <col min="20" max="16384" width="12" style="142"/>
  </cols>
  <sheetData>
    <row r="1" spans="1:22">
      <c r="A1" s="154"/>
      <c r="B1" s="154"/>
      <c r="C1" s="154"/>
      <c r="D1" s="154"/>
      <c r="E1" s="154"/>
      <c r="F1" s="154"/>
      <c r="H1" s="154"/>
      <c r="I1" s="154"/>
      <c r="J1" s="154"/>
      <c r="K1" s="154"/>
      <c r="L1" s="154"/>
      <c r="M1" s="154"/>
      <c r="N1" s="154"/>
      <c r="O1" s="154"/>
      <c r="P1" s="154"/>
      <c r="Q1" s="413" t="s">
        <v>1325</v>
      </c>
      <c r="R1" s="154"/>
      <c r="S1" s="154"/>
      <c r="T1" s="154"/>
      <c r="U1" s="154"/>
      <c r="V1" s="154"/>
    </row>
    <row r="2" spans="1:22" ht="15" customHeight="1">
      <c r="A2" s="154"/>
      <c r="B2" s="1796" t="s">
        <v>613</v>
      </c>
      <c r="C2" s="1796"/>
      <c r="D2" s="1796"/>
      <c r="E2" s="1796"/>
      <c r="F2" s="154"/>
      <c r="G2" s="155"/>
      <c r="H2" s="154"/>
      <c r="I2" s="154"/>
      <c r="J2" s="154"/>
      <c r="K2" s="154"/>
      <c r="L2" s="154"/>
      <c r="M2" s="154"/>
      <c r="N2" s="154"/>
      <c r="O2" s="154"/>
      <c r="P2" s="154"/>
      <c r="Q2" s="154"/>
      <c r="R2" s="154"/>
      <c r="S2" s="154"/>
      <c r="T2" s="154"/>
      <c r="U2" s="154"/>
      <c r="V2" s="154"/>
    </row>
    <row r="3" spans="1:22" ht="15" customHeight="1">
      <c r="A3" s="154"/>
      <c r="B3" s="429"/>
      <c r="C3" s="451"/>
      <c r="D3" s="451"/>
      <c r="E3" s="451"/>
      <c r="F3" s="154"/>
      <c r="G3" s="155"/>
      <c r="H3" s="154"/>
      <c r="I3" s="154"/>
      <c r="J3" s="154"/>
      <c r="K3" s="154"/>
      <c r="L3" s="154"/>
      <c r="M3" s="154"/>
      <c r="N3" s="154"/>
      <c r="O3" s="154"/>
      <c r="P3" s="154"/>
      <c r="Q3" s="154"/>
      <c r="R3" s="154"/>
      <c r="S3" s="154"/>
      <c r="T3" s="154"/>
      <c r="U3" s="154"/>
      <c r="V3" s="154"/>
    </row>
    <row r="4" spans="1:22" ht="63" customHeight="1">
      <c r="A4" s="154"/>
      <c r="B4" s="369" t="s">
        <v>265</v>
      </c>
      <c r="C4" s="388" t="s">
        <v>267</v>
      </c>
      <c r="D4" s="388" t="s">
        <v>392</v>
      </c>
      <c r="E4" s="388" t="s">
        <v>376</v>
      </c>
      <c r="F4" s="154"/>
      <c r="G4" s="370"/>
      <c r="H4" s="370"/>
      <c r="I4" s="370"/>
      <c r="J4" s="370"/>
      <c r="K4" s="370"/>
      <c r="L4" s="154"/>
      <c r="M4" s="154"/>
      <c r="N4" s="154"/>
      <c r="O4" s="154"/>
      <c r="P4" s="154"/>
      <c r="Q4" s="154"/>
      <c r="R4" s="154"/>
      <c r="S4" s="154"/>
      <c r="T4" s="154"/>
      <c r="U4" s="154"/>
      <c r="V4" s="154"/>
    </row>
    <row r="5" spans="1:22" ht="27" customHeight="1">
      <c r="A5" s="154"/>
      <c r="B5" s="387" t="s">
        <v>53</v>
      </c>
      <c r="C5" s="689">
        <v>2499</v>
      </c>
      <c r="D5" s="689">
        <v>2499</v>
      </c>
      <c r="E5" s="689">
        <v>2499</v>
      </c>
      <c r="F5" s="370" t="s">
        <v>472</v>
      </c>
      <c r="G5" s="154"/>
      <c r="H5" s="154"/>
      <c r="I5" s="154"/>
      <c r="J5" s="154"/>
      <c r="K5" s="154"/>
      <c r="L5" s="154"/>
      <c r="M5" s="154"/>
      <c r="N5" s="154"/>
      <c r="O5" s="154"/>
      <c r="P5" s="154"/>
      <c r="Q5" s="154"/>
      <c r="R5" s="154"/>
      <c r="S5" s="154"/>
      <c r="T5" s="154"/>
      <c r="U5" s="154"/>
      <c r="V5" s="154"/>
    </row>
    <row r="6" spans="1:22" ht="29.25" customHeight="1">
      <c r="A6" s="154"/>
      <c r="B6" s="387" t="s">
        <v>52</v>
      </c>
      <c r="C6" s="689">
        <v>2499</v>
      </c>
      <c r="D6" s="690">
        <v>2499</v>
      </c>
      <c r="E6" s="691">
        <v>2499</v>
      </c>
      <c r="F6" s="154"/>
      <c r="G6" s="154"/>
      <c r="H6" s="154"/>
      <c r="I6" s="154"/>
      <c r="J6" s="154"/>
      <c r="K6" s="154"/>
      <c r="L6" s="154"/>
      <c r="M6" s="154"/>
      <c r="N6" s="154"/>
      <c r="O6" s="154"/>
      <c r="P6" s="154"/>
      <c r="Q6" s="154"/>
      <c r="R6" s="154"/>
      <c r="S6" s="154"/>
      <c r="T6" s="154"/>
      <c r="U6" s="154"/>
      <c r="V6" s="154"/>
    </row>
    <row r="7" spans="1:22" ht="15" customHeight="1">
      <c r="A7" s="154"/>
      <c r="B7" s="154"/>
      <c r="C7" s="154"/>
      <c r="D7" s="154"/>
      <c r="E7" s="154"/>
      <c r="F7" s="154"/>
      <c r="G7" s="154"/>
      <c r="H7" s="154"/>
      <c r="I7" s="154"/>
      <c r="J7" s="154"/>
      <c r="K7" s="154"/>
      <c r="L7" s="154"/>
      <c r="M7" s="154"/>
      <c r="N7" s="154"/>
      <c r="O7" s="154"/>
      <c r="P7" s="154"/>
      <c r="Q7" s="154"/>
      <c r="R7" s="154"/>
      <c r="S7" s="154"/>
      <c r="T7" s="154"/>
      <c r="U7" s="154"/>
      <c r="V7" s="154"/>
    </row>
    <row r="8" spans="1:22" s="277" customFormat="1" ht="66" customHeight="1">
      <c r="A8" s="389"/>
      <c r="B8" s="282" t="s">
        <v>274</v>
      </c>
      <c r="C8" s="390" t="s">
        <v>275</v>
      </c>
      <c r="D8" s="390" t="s">
        <v>276</v>
      </c>
      <c r="E8" s="390" t="s">
        <v>614</v>
      </c>
      <c r="F8" s="390" t="s">
        <v>277</v>
      </c>
      <c r="G8" s="390" t="s">
        <v>351</v>
      </c>
      <c r="H8" s="390" t="s">
        <v>278</v>
      </c>
      <c r="I8" s="390" t="s">
        <v>279</v>
      </c>
      <c r="J8" s="390" t="s">
        <v>280</v>
      </c>
      <c r="K8" s="390" t="s">
        <v>352</v>
      </c>
      <c r="L8" s="1790" t="s">
        <v>353</v>
      </c>
      <c r="M8" s="1790"/>
      <c r="N8" s="1790"/>
      <c r="O8" s="1790"/>
      <c r="P8" s="1790"/>
      <c r="Q8" s="1791"/>
      <c r="R8" s="389"/>
      <c r="S8" s="389"/>
      <c r="T8" s="389"/>
      <c r="U8" s="389"/>
      <c r="V8" s="389"/>
    </row>
    <row r="9" spans="1:22" ht="46.5" customHeight="1">
      <c r="A9" s="154"/>
      <c r="B9" s="374" t="s">
        <v>472</v>
      </c>
      <c r="C9" s="375" t="s">
        <v>472</v>
      </c>
      <c r="D9" s="376" t="s">
        <v>472</v>
      </c>
      <c r="E9" s="376" t="s">
        <v>472</v>
      </c>
      <c r="F9" s="376" t="s">
        <v>472</v>
      </c>
      <c r="G9" s="376" t="s">
        <v>472</v>
      </c>
      <c r="H9" s="376" t="s">
        <v>472</v>
      </c>
      <c r="I9" s="376" t="s">
        <v>472</v>
      </c>
      <c r="J9" s="376" t="s">
        <v>472</v>
      </c>
      <c r="K9" s="376" t="s">
        <v>472</v>
      </c>
      <c r="L9" s="376" t="s">
        <v>354</v>
      </c>
      <c r="M9" s="376" t="s">
        <v>355</v>
      </c>
      <c r="N9" s="376" t="s">
        <v>356</v>
      </c>
      <c r="O9" s="376" t="s">
        <v>282</v>
      </c>
      <c r="P9" s="376" t="s">
        <v>357</v>
      </c>
      <c r="Q9" s="376" t="s">
        <v>358</v>
      </c>
      <c r="R9" s="154"/>
      <c r="S9" s="1792" t="s">
        <v>615</v>
      </c>
      <c r="T9" s="1793"/>
      <c r="U9" s="1793"/>
      <c r="V9" s="154"/>
    </row>
    <row r="10" spans="1:22" ht="93" customHeight="1">
      <c r="A10" s="154"/>
      <c r="B10" s="377" t="s">
        <v>345</v>
      </c>
      <c r="C10" s="970" t="s">
        <v>613</v>
      </c>
      <c r="D10" s="378" t="s">
        <v>616</v>
      </c>
      <c r="E10" s="379" t="s">
        <v>617</v>
      </c>
      <c r="F10" s="378" t="s">
        <v>616</v>
      </c>
      <c r="G10" s="378" t="s">
        <v>617</v>
      </c>
      <c r="H10" s="378">
        <v>300</v>
      </c>
      <c r="I10" s="378">
        <v>1</v>
      </c>
      <c r="J10" s="378">
        <f>G10*H10</f>
        <v>4998</v>
      </c>
      <c r="K10" s="402" t="s">
        <v>618</v>
      </c>
      <c r="L10" s="378">
        <v>150</v>
      </c>
      <c r="M10" s="378">
        <v>0</v>
      </c>
      <c r="N10" s="378">
        <v>150</v>
      </c>
      <c r="O10" s="378" t="s">
        <v>494</v>
      </c>
      <c r="P10" s="378" t="s">
        <v>472</v>
      </c>
      <c r="Q10" s="402" t="s">
        <v>619</v>
      </c>
      <c r="R10" s="154"/>
      <c r="S10" s="1792"/>
      <c r="T10" s="1793"/>
      <c r="U10" s="1793"/>
      <c r="V10" s="154"/>
    </row>
    <row r="11" spans="1:22">
      <c r="A11" s="154"/>
      <c r="B11" s="155"/>
      <c r="C11" s="182"/>
      <c r="D11" s="180"/>
      <c r="E11" s="180"/>
      <c r="F11" s="180"/>
      <c r="G11" s="180"/>
      <c r="H11" s="180"/>
      <c r="I11" s="180"/>
      <c r="J11" s="181"/>
      <c r="K11" s="180"/>
      <c r="L11" s="181"/>
      <c r="M11" s="181"/>
      <c r="N11" s="181"/>
      <c r="O11" s="180"/>
      <c r="P11" s="180"/>
      <c r="Q11" s="180"/>
      <c r="R11" s="154"/>
      <c r="S11" s="154"/>
      <c r="T11" s="154"/>
      <c r="U11" s="154"/>
      <c r="V11" s="154"/>
    </row>
    <row r="12" spans="1:22">
      <c r="A12" s="154"/>
      <c r="B12" s="154"/>
      <c r="C12" s="154"/>
      <c r="D12" s="154"/>
      <c r="E12" s="154"/>
      <c r="F12" s="154"/>
      <c r="G12" s="154"/>
      <c r="H12" s="154"/>
      <c r="I12" s="154"/>
      <c r="J12" s="154"/>
      <c r="K12" s="154"/>
      <c r="L12" s="154"/>
      <c r="M12" s="154"/>
      <c r="N12" s="154"/>
      <c r="O12" s="154"/>
      <c r="P12" s="154"/>
      <c r="Q12" s="154"/>
      <c r="R12" s="154"/>
      <c r="S12" s="154"/>
      <c r="T12" s="154"/>
      <c r="U12" s="154"/>
      <c r="V12" s="154"/>
    </row>
    <row r="13" spans="1:22">
      <c r="A13" s="154"/>
      <c r="B13" s="1788" t="s">
        <v>359</v>
      </c>
      <c r="C13" s="1788" t="s">
        <v>360</v>
      </c>
      <c r="D13" s="1788" t="s">
        <v>361</v>
      </c>
      <c r="E13" s="1788" t="s">
        <v>362</v>
      </c>
      <c r="F13" s="1788" t="s">
        <v>275</v>
      </c>
      <c r="G13" s="1789" t="s">
        <v>363</v>
      </c>
      <c r="H13" s="1787" t="s">
        <v>364</v>
      </c>
      <c r="I13" s="1787"/>
      <c r="J13" s="1787"/>
      <c r="K13" s="1787"/>
      <c r="L13" s="1787"/>
      <c r="M13" s="1787"/>
      <c r="N13" s="1787"/>
      <c r="O13" s="1787"/>
      <c r="P13" s="1787"/>
      <c r="Q13" s="1787"/>
      <c r="R13" s="1787"/>
      <c r="S13" s="1787"/>
      <c r="T13" s="1787"/>
      <c r="U13" s="1787"/>
      <c r="V13" s="1787"/>
    </row>
    <row r="14" spans="1:22">
      <c r="A14" s="154"/>
      <c r="B14" s="1788"/>
      <c r="C14" s="1788"/>
      <c r="D14" s="1788"/>
      <c r="E14" s="1788"/>
      <c r="F14" s="1788"/>
      <c r="G14" s="1789"/>
      <c r="H14" s="282" t="s">
        <v>365</v>
      </c>
      <c r="I14" s="282" t="s">
        <v>366</v>
      </c>
      <c r="J14" s="282" t="s">
        <v>367</v>
      </c>
      <c r="K14" s="282" t="s">
        <v>368</v>
      </c>
      <c r="L14" s="282" t="s">
        <v>369</v>
      </c>
      <c r="M14" s="282" t="s">
        <v>365</v>
      </c>
      <c r="N14" s="282" t="s">
        <v>366</v>
      </c>
      <c r="O14" s="282" t="s">
        <v>367</v>
      </c>
      <c r="P14" s="282" t="s">
        <v>368</v>
      </c>
      <c r="Q14" s="282" t="s">
        <v>369</v>
      </c>
      <c r="R14" s="965" t="s">
        <v>365</v>
      </c>
      <c r="S14" s="965" t="s">
        <v>366</v>
      </c>
      <c r="T14" s="965" t="s">
        <v>367</v>
      </c>
      <c r="U14" s="965" t="s">
        <v>368</v>
      </c>
      <c r="V14" s="965" t="s">
        <v>369</v>
      </c>
    </row>
    <row r="15" spans="1:22" ht="33.75" customHeight="1">
      <c r="A15" s="154"/>
      <c r="B15" s="1788"/>
      <c r="C15" s="1788"/>
      <c r="D15" s="1788"/>
      <c r="E15" s="1788"/>
      <c r="F15" s="1788"/>
      <c r="G15" s="1789"/>
      <c r="H15" s="1692" t="s">
        <v>691</v>
      </c>
      <c r="I15" s="1692"/>
      <c r="J15" s="1692"/>
      <c r="K15" s="1692"/>
      <c r="L15" s="1692"/>
      <c r="M15" s="1692" t="s">
        <v>1008</v>
      </c>
      <c r="N15" s="1692"/>
      <c r="O15" s="1692"/>
      <c r="P15" s="1692"/>
      <c r="Q15" s="1692"/>
      <c r="R15" s="1787" t="s">
        <v>620</v>
      </c>
      <c r="S15" s="1787"/>
      <c r="T15" s="1787"/>
      <c r="U15" s="1787"/>
      <c r="V15" s="1787"/>
    </row>
    <row r="16" spans="1:22" ht="30" customHeight="1">
      <c r="A16" s="154"/>
      <c r="B16" s="1788" t="s">
        <v>372</v>
      </c>
      <c r="C16" s="1788"/>
      <c r="D16" s="1788"/>
      <c r="E16" s="1788"/>
      <c r="F16" s="1788"/>
      <c r="G16" s="1789"/>
      <c r="H16" s="966">
        <v>2499</v>
      </c>
      <c r="I16" s="965">
        <v>0</v>
      </c>
      <c r="J16" s="966">
        <v>2499</v>
      </c>
      <c r="K16" s="965">
        <v>0</v>
      </c>
      <c r="L16" s="965">
        <v>0</v>
      </c>
      <c r="M16" s="966">
        <v>2499</v>
      </c>
      <c r="N16" s="965">
        <v>0</v>
      </c>
      <c r="O16" s="966">
        <v>2499</v>
      </c>
      <c r="P16" s="965">
        <v>0</v>
      </c>
      <c r="Q16" s="965">
        <v>0</v>
      </c>
      <c r="R16" s="966">
        <v>2499</v>
      </c>
      <c r="S16" s="965">
        <v>0</v>
      </c>
      <c r="T16" s="966">
        <v>2499</v>
      </c>
      <c r="U16" s="965">
        <v>0</v>
      </c>
      <c r="V16" s="965">
        <v>0</v>
      </c>
    </row>
    <row r="17" spans="1:22" ht="63.75">
      <c r="A17" s="154"/>
      <c r="B17" s="372">
        <v>1</v>
      </c>
      <c r="C17" s="373" t="s">
        <v>472</v>
      </c>
      <c r="D17" s="248" t="s">
        <v>373</v>
      </c>
      <c r="E17" s="380" t="s">
        <v>345</v>
      </c>
      <c r="F17" s="371" t="s">
        <v>613</v>
      </c>
      <c r="G17" s="964" t="s">
        <v>472</v>
      </c>
      <c r="H17" s="967" t="s">
        <v>621</v>
      </c>
      <c r="I17" s="967" t="s">
        <v>616</v>
      </c>
      <c r="J17" s="967" t="s">
        <v>621</v>
      </c>
      <c r="K17" s="967" t="s">
        <v>616</v>
      </c>
      <c r="L17" s="967" t="s">
        <v>616</v>
      </c>
      <c r="M17" s="968" t="s">
        <v>621</v>
      </c>
      <c r="N17" s="968" t="s">
        <v>616</v>
      </c>
      <c r="O17" s="968" t="s">
        <v>621</v>
      </c>
      <c r="P17" s="968" t="s">
        <v>616</v>
      </c>
      <c r="Q17" s="968" t="s">
        <v>616</v>
      </c>
      <c r="R17" s="969">
        <v>2499</v>
      </c>
      <c r="S17" s="968" t="s">
        <v>616</v>
      </c>
      <c r="T17" s="969">
        <v>2499</v>
      </c>
      <c r="U17" s="968" t="s">
        <v>616</v>
      </c>
      <c r="V17" s="968" t="s">
        <v>616</v>
      </c>
    </row>
    <row r="18" spans="1:22">
      <c r="A18" s="154"/>
      <c r="B18" s="154"/>
      <c r="C18" s="154"/>
      <c r="D18" s="154"/>
      <c r="E18" s="154"/>
      <c r="F18" s="154"/>
      <c r="G18" s="154"/>
      <c r="H18" s="154"/>
      <c r="I18" s="154"/>
      <c r="J18" s="154"/>
      <c r="K18" s="154"/>
      <c r="L18" s="154"/>
      <c r="M18" s="154"/>
      <c r="N18" s="154"/>
      <c r="O18" s="154"/>
      <c r="P18" s="154"/>
      <c r="Q18" s="154"/>
      <c r="R18" s="154"/>
      <c r="S18" s="154"/>
      <c r="T18" s="154"/>
      <c r="U18" s="154"/>
      <c r="V18" s="154"/>
    </row>
    <row r="19" spans="1:22">
      <c r="A19" s="154"/>
      <c r="B19" s="154"/>
      <c r="C19" s="154"/>
      <c r="D19" s="154"/>
      <c r="E19" s="154"/>
      <c r="F19" s="154"/>
      <c r="G19" s="154"/>
      <c r="H19" s="154"/>
      <c r="I19" s="154"/>
      <c r="J19" s="154"/>
      <c r="K19" s="154"/>
      <c r="L19" s="154"/>
      <c r="M19" s="154"/>
      <c r="N19" s="154"/>
      <c r="O19" s="154"/>
      <c r="P19" s="154"/>
      <c r="Q19" s="154"/>
      <c r="R19" s="154"/>
      <c r="S19" s="154"/>
      <c r="T19" s="154"/>
      <c r="U19" s="154"/>
      <c r="V19" s="154"/>
    </row>
    <row r="20" spans="1:22">
      <c r="A20" s="154"/>
      <c r="B20" s="154"/>
      <c r="C20" s="154"/>
      <c r="D20" s="154"/>
      <c r="E20" s="154"/>
      <c r="F20" s="154"/>
      <c r="G20" s="154"/>
      <c r="H20" s="154"/>
      <c r="I20" s="154"/>
      <c r="J20" s="154"/>
      <c r="K20" s="154"/>
      <c r="L20" s="154"/>
      <c r="M20" s="154"/>
      <c r="N20" s="154"/>
      <c r="O20" s="154"/>
      <c r="P20" s="154"/>
      <c r="Q20" s="154"/>
      <c r="R20" s="154"/>
      <c r="S20" s="154"/>
      <c r="T20" s="154"/>
      <c r="U20" s="154"/>
      <c r="V20" s="154"/>
    </row>
    <row r="21" spans="1:22" ht="56.25" customHeight="1">
      <c r="A21" s="154"/>
      <c r="B21" s="1797" t="s">
        <v>622</v>
      </c>
      <c r="C21" s="1794" t="s">
        <v>623</v>
      </c>
      <c r="D21" s="1795"/>
      <c r="E21" s="1795"/>
      <c r="F21" s="1795"/>
      <c r="G21" s="1795"/>
      <c r="H21" s="154"/>
      <c r="I21" s="154"/>
      <c r="J21" s="154"/>
      <c r="K21" s="154"/>
      <c r="L21" s="154"/>
      <c r="M21" s="154"/>
      <c r="N21" s="154"/>
      <c r="O21" s="154"/>
      <c r="P21" s="154"/>
      <c r="Q21" s="154"/>
      <c r="R21" s="154"/>
      <c r="S21" s="154"/>
      <c r="T21" s="154"/>
      <c r="U21" s="154"/>
      <c r="V21" s="154"/>
    </row>
    <row r="22" spans="1:22" ht="27.75" customHeight="1">
      <c r="A22" s="154"/>
      <c r="B22" s="1798"/>
      <c r="C22" s="1794" t="s">
        <v>624</v>
      </c>
      <c r="D22" s="1795"/>
      <c r="E22" s="1795"/>
      <c r="F22" s="1795"/>
      <c r="G22" s="1795"/>
      <c r="H22" s="154"/>
      <c r="I22" s="154"/>
      <c r="J22" s="154"/>
      <c r="K22" s="154"/>
      <c r="L22" s="154"/>
      <c r="M22" s="154"/>
      <c r="N22" s="154"/>
      <c r="O22" s="154"/>
      <c r="P22" s="154"/>
      <c r="Q22" s="154"/>
      <c r="R22" s="154"/>
      <c r="S22" s="154"/>
      <c r="T22" s="154"/>
      <c r="U22" s="154"/>
      <c r="V22" s="154"/>
    </row>
    <row r="23" spans="1:22" ht="15" customHeight="1">
      <c r="A23" s="154"/>
      <c r="B23" s="1799"/>
      <c r="C23" s="1794" t="s">
        <v>625</v>
      </c>
      <c r="D23" s="1795"/>
      <c r="E23" s="1795"/>
      <c r="F23" s="1795"/>
      <c r="G23" s="1795"/>
      <c r="H23" s="154"/>
      <c r="I23" s="154"/>
      <c r="J23" s="154"/>
      <c r="K23" s="154"/>
      <c r="L23" s="154"/>
      <c r="M23" s="154"/>
      <c r="N23" s="154"/>
      <c r="O23" s="154"/>
      <c r="P23" s="154"/>
      <c r="Q23" s="154"/>
      <c r="R23" s="154"/>
      <c r="S23" s="154"/>
      <c r="T23" s="154"/>
      <c r="U23" s="154"/>
      <c r="V23" s="154"/>
    </row>
    <row r="24" spans="1:22">
      <c r="A24" s="154"/>
      <c r="B24" s="154"/>
      <c r="C24" s="154"/>
      <c r="D24" s="154"/>
      <c r="E24" s="154"/>
      <c r="F24" s="154"/>
      <c r="G24" s="154"/>
      <c r="H24" s="154"/>
      <c r="I24" s="154"/>
      <c r="J24" s="154"/>
      <c r="K24" s="154"/>
      <c r="L24" s="154"/>
      <c r="M24" s="154"/>
      <c r="N24" s="154"/>
      <c r="O24" s="154"/>
      <c r="P24" s="154"/>
      <c r="Q24" s="154"/>
      <c r="R24" s="154"/>
      <c r="S24" s="154"/>
      <c r="T24" s="154"/>
      <c r="U24" s="154"/>
      <c r="V24" s="154"/>
    </row>
    <row r="25" spans="1:22">
      <c r="A25" s="154"/>
      <c r="B25" s="154" t="s">
        <v>626</v>
      </c>
      <c r="C25" s="154"/>
      <c r="D25" s="154"/>
      <c r="E25" s="154"/>
      <c r="F25" s="154"/>
      <c r="G25" s="154"/>
      <c r="H25" s="154"/>
      <c r="I25" s="154"/>
      <c r="J25" s="154"/>
      <c r="K25" s="154"/>
      <c r="L25" s="154"/>
      <c r="M25" s="154"/>
      <c r="N25" s="154"/>
      <c r="O25" s="154"/>
      <c r="P25" s="154"/>
      <c r="Q25" s="154"/>
      <c r="R25" s="154"/>
      <c r="S25" s="154"/>
      <c r="T25" s="154"/>
      <c r="U25" s="154"/>
      <c r="V25" s="154"/>
    </row>
    <row r="26" spans="1:22">
      <c r="A26" s="154"/>
      <c r="B26" s="154"/>
      <c r="C26" s="154"/>
      <c r="D26" s="154"/>
      <c r="E26" s="154"/>
      <c r="F26" s="154"/>
      <c r="G26" s="154"/>
      <c r="H26" s="154"/>
      <c r="I26" s="154"/>
      <c r="J26" s="154"/>
      <c r="K26" s="154"/>
      <c r="L26" s="154"/>
      <c r="M26" s="154"/>
      <c r="N26" s="154"/>
      <c r="O26" s="154"/>
      <c r="P26" s="154"/>
      <c r="Q26" s="154"/>
      <c r="R26" s="154"/>
      <c r="S26" s="154"/>
      <c r="T26" s="154"/>
      <c r="U26" s="154"/>
      <c r="V26" s="154"/>
    </row>
    <row r="27" spans="1:22">
      <c r="A27" s="154"/>
      <c r="B27" s="381" t="s">
        <v>627</v>
      </c>
      <c r="C27" s="382"/>
      <c r="D27" s="382"/>
      <c r="E27" s="154"/>
      <c r="F27" s="154"/>
      <c r="G27" s="154"/>
      <c r="H27" s="154"/>
      <c r="I27" s="154"/>
      <c r="J27" s="154"/>
      <c r="K27" s="154"/>
      <c r="L27" s="154"/>
      <c r="M27" s="154"/>
      <c r="N27" s="154"/>
      <c r="O27" s="154"/>
      <c r="P27" s="154"/>
      <c r="Q27" s="154"/>
      <c r="R27" s="154"/>
      <c r="S27" s="154"/>
      <c r="T27" s="154"/>
      <c r="U27" s="154"/>
      <c r="V27" s="154"/>
    </row>
    <row r="30" spans="1:22">
      <c r="B30" s="414"/>
    </row>
  </sheetData>
  <mergeCells count="18">
    <mergeCell ref="C22:G22"/>
    <mergeCell ref="C23:G23"/>
    <mergeCell ref="B2:E2"/>
    <mergeCell ref="B21:B23"/>
    <mergeCell ref="H15:L15"/>
    <mergeCell ref="C21:G21"/>
    <mergeCell ref="M15:Q15"/>
    <mergeCell ref="R15:V15"/>
    <mergeCell ref="B16:G16"/>
    <mergeCell ref="L8:Q8"/>
    <mergeCell ref="B13:B15"/>
    <mergeCell ref="C13:C15"/>
    <mergeCell ref="D13:D15"/>
    <mergeCell ref="E13:E15"/>
    <mergeCell ref="F13:F15"/>
    <mergeCell ref="G13:G15"/>
    <mergeCell ref="H13:V13"/>
    <mergeCell ref="S9:U10"/>
  </mergeCells>
  <hyperlinks>
    <hyperlink ref="C21" r:id="rId1" display="Shapiro AJ, Davis SD, Polineni D, Manion M, Rosenfeld M, Dell SD, et al. American Thoracic Society Assembly on Pediatrics. Diagnosis of primary ciliary dyskinesia: an official American Thoracic Society clinical practice guideline. Am J Respir Crit Care Med. 2018;197:e24–e39. https://www.ncbi.nlm.nih.gov/pmc/articles/PMC6006411/"/>
    <hyperlink ref="C22" r:id="rId2"/>
    <hyperlink ref="C23" r:id="rId3"/>
    <hyperlink ref="B27" r:id="rId4"/>
  </hyperlinks>
  <pageMargins left="0.7" right="0.7" top="0.75" bottom="0.75" header="0.3" footer="0.3"/>
  <pageSetup paperSize="9" scale="27" orientation="portrait" r:id="rId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sheetPr>
  <dimension ref="A1:G31"/>
  <sheetViews>
    <sheetView zoomScale="86" zoomScaleNormal="86" workbookViewId="0">
      <selection activeCell="F1" sqref="F1:G1"/>
    </sheetView>
  </sheetViews>
  <sheetFormatPr defaultColWidth="9.125" defaultRowHeight="12.75"/>
  <cols>
    <col min="1" max="1" width="21.5" style="179" customWidth="1"/>
    <col min="2" max="2" width="23.25" style="179" customWidth="1"/>
    <col min="3" max="3" width="32.125" style="179" customWidth="1"/>
    <col min="4" max="4" width="23.25" style="179" customWidth="1"/>
    <col min="5" max="5" width="22.5" style="179" customWidth="1"/>
    <col min="6" max="6" width="9.125" style="179"/>
    <col min="7" max="7" width="16.5" style="179" customWidth="1"/>
    <col min="8" max="16384" width="9.125" style="179"/>
  </cols>
  <sheetData>
    <row r="1" spans="1:7">
      <c r="F1" s="1800" t="s">
        <v>1326</v>
      </c>
      <c r="G1" s="1800"/>
    </row>
    <row r="2" spans="1:7">
      <c r="A2" s="999" t="s">
        <v>1200</v>
      </c>
    </row>
    <row r="3" spans="1:7" ht="68.25" customHeight="1">
      <c r="A3" s="1287" t="s">
        <v>265</v>
      </c>
      <c r="B3" s="1287" t="s">
        <v>1019</v>
      </c>
      <c r="C3" s="1287" t="s">
        <v>1020</v>
      </c>
      <c r="D3" s="1287" t="s">
        <v>1021</v>
      </c>
      <c r="E3" s="1287" t="s">
        <v>1022</v>
      </c>
    </row>
    <row r="4" spans="1:7" ht="39.75" customHeight="1">
      <c r="A4" s="1288" t="s">
        <v>1201</v>
      </c>
      <c r="B4" s="1289">
        <f>G29</f>
        <v>203698</v>
      </c>
      <c r="C4" s="1290">
        <f>G29</f>
        <v>203698</v>
      </c>
      <c r="D4" s="1290">
        <f>G29</f>
        <v>203698</v>
      </c>
      <c r="E4" s="1290">
        <f>G29</f>
        <v>203698</v>
      </c>
    </row>
    <row r="6" spans="1:7" ht="14.45" customHeight="1">
      <c r="A6" s="1801" t="s">
        <v>1202</v>
      </c>
      <c r="B6" s="1801"/>
      <c r="C6" s="1801"/>
      <c r="D6" s="1801"/>
      <c r="E6" s="1801"/>
      <c r="F6" s="1801"/>
      <c r="G6" s="1801"/>
    </row>
    <row r="7" spans="1:7">
      <c r="A7" s="517" t="s">
        <v>1203</v>
      </c>
    </row>
    <row r="8" spans="1:7" ht="38.25">
      <c r="A8" s="1265" t="s">
        <v>1204</v>
      </c>
      <c r="B8" s="1265" t="s">
        <v>1205</v>
      </c>
      <c r="C8" s="1265" t="s">
        <v>860</v>
      </c>
      <c r="D8" s="1265" t="s">
        <v>1206</v>
      </c>
      <c r="E8" s="1291" t="s">
        <v>1207</v>
      </c>
      <c r="F8" s="1265" t="s">
        <v>389</v>
      </c>
      <c r="G8" s="1265" t="s">
        <v>1208</v>
      </c>
    </row>
    <row r="9" spans="1:7" ht="25.5">
      <c r="A9" s="1286">
        <v>1</v>
      </c>
      <c r="B9" s="1286" t="s">
        <v>1209</v>
      </c>
      <c r="C9" s="1292" t="s">
        <v>1210</v>
      </c>
      <c r="D9" s="1293">
        <f>4*200</f>
        <v>800</v>
      </c>
      <c r="E9" s="1294">
        <v>179.03</v>
      </c>
      <c r="F9" s="1295">
        <v>50</v>
      </c>
      <c r="G9" s="1295">
        <f>E9*F9</f>
        <v>8951.5</v>
      </c>
    </row>
    <row r="10" spans="1:7">
      <c r="A10" s="1286">
        <v>2</v>
      </c>
      <c r="B10" s="1293" t="s">
        <v>1211</v>
      </c>
      <c r="C10" s="1296" t="s">
        <v>1212</v>
      </c>
      <c r="D10" s="1293">
        <v>250</v>
      </c>
      <c r="E10" s="1294">
        <v>58.03</v>
      </c>
      <c r="F10" s="1295">
        <v>381</v>
      </c>
      <c r="G10" s="1295">
        <f>E10*F10</f>
        <v>22109.43</v>
      </c>
    </row>
    <row r="11" spans="1:7">
      <c r="A11" s="1286">
        <v>3</v>
      </c>
      <c r="B11" s="1293" t="s">
        <v>1213</v>
      </c>
      <c r="C11" s="1296" t="s">
        <v>1214</v>
      </c>
      <c r="D11" s="1293">
        <v>250</v>
      </c>
      <c r="E11" s="1294">
        <v>62.67</v>
      </c>
      <c r="F11" s="1295">
        <v>165</v>
      </c>
      <c r="G11" s="1295">
        <f>E11*F11</f>
        <v>10340.550000000001</v>
      </c>
    </row>
    <row r="12" spans="1:7" ht="25.5">
      <c r="A12" s="1286">
        <v>4</v>
      </c>
      <c r="B12" s="1286" t="s">
        <v>1215</v>
      </c>
      <c r="C12" s="1292" t="s">
        <v>1216</v>
      </c>
      <c r="D12" s="1293">
        <v>320</v>
      </c>
      <c r="E12" s="1294">
        <v>64.8</v>
      </c>
      <c r="F12" s="1295">
        <v>133</v>
      </c>
      <c r="G12" s="1295">
        <f>E12*F12</f>
        <v>8618.4</v>
      </c>
    </row>
    <row r="13" spans="1:7" ht="25.5">
      <c r="A13" s="1286">
        <v>5</v>
      </c>
      <c r="B13" s="1286" t="s">
        <v>1217</v>
      </c>
      <c r="C13" s="1292" t="s">
        <v>1218</v>
      </c>
      <c r="D13" s="1293">
        <v>320</v>
      </c>
      <c r="E13" s="1294">
        <v>69.44</v>
      </c>
      <c r="F13" s="1295">
        <v>121</v>
      </c>
      <c r="G13" s="1295">
        <v>8402.24</v>
      </c>
    </row>
    <row r="14" spans="1:7" ht="25.5">
      <c r="A14" s="1286">
        <v>6</v>
      </c>
      <c r="B14" s="1286" t="s">
        <v>1219</v>
      </c>
      <c r="C14" s="1292" t="s">
        <v>1220</v>
      </c>
      <c r="D14" s="1293">
        <v>180</v>
      </c>
      <c r="E14" s="1294">
        <v>101.07</v>
      </c>
      <c r="F14" s="1295">
        <v>26</v>
      </c>
      <c r="G14" s="1295">
        <f>E14*F14</f>
        <v>2627.8199999999997</v>
      </c>
    </row>
    <row r="15" spans="1:7" ht="25.5">
      <c r="A15" s="1286">
        <v>7</v>
      </c>
      <c r="B15" s="1286" t="s">
        <v>1221</v>
      </c>
      <c r="C15" s="1292" t="s">
        <v>1222</v>
      </c>
      <c r="D15" s="1293">
        <v>180</v>
      </c>
      <c r="E15" s="1294">
        <v>54.34</v>
      </c>
      <c r="F15" s="1295">
        <v>89</v>
      </c>
      <c r="G15" s="1295">
        <f>E15*F15</f>
        <v>4836.26</v>
      </c>
    </row>
    <row r="16" spans="1:7" ht="25.5">
      <c r="A16" s="1265"/>
      <c r="B16" s="1286">
        <v>1</v>
      </c>
      <c r="C16" s="1297" t="s">
        <v>1223</v>
      </c>
      <c r="D16" s="1298"/>
      <c r="E16" s="1299"/>
      <c r="F16" s="1300">
        <f>SUM(F9:F15)</f>
        <v>965</v>
      </c>
      <c r="G16" s="1300">
        <f>SUM(G9:G15)</f>
        <v>65886.2</v>
      </c>
    </row>
    <row r="18" spans="1:7">
      <c r="A18" s="517" t="s">
        <v>1224</v>
      </c>
      <c r="B18" s="961"/>
      <c r="C18" s="961"/>
      <c r="D18" s="162"/>
      <c r="E18" s="163"/>
      <c r="F18" s="163"/>
      <c r="G18" s="163"/>
    </row>
    <row r="19" spans="1:7" ht="38.25">
      <c r="A19" s="1265" t="s">
        <v>1204</v>
      </c>
      <c r="B19" s="1265" t="s">
        <v>1205</v>
      </c>
      <c r="C19" s="1265" t="s">
        <v>860</v>
      </c>
      <c r="D19" s="1265" t="s">
        <v>1206</v>
      </c>
      <c r="E19" s="1291" t="s">
        <v>1207</v>
      </c>
      <c r="F19" s="1265" t="s">
        <v>389</v>
      </c>
      <c r="G19" s="1265" t="s">
        <v>1208</v>
      </c>
    </row>
    <row r="20" spans="1:7" ht="38.25">
      <c r="A20" s="1286">
        <v>1</v>
      </c>
      <c r="B20" s="1286" t="s">
        <v>1225</v>
      </c>
      <c r="C20" s="1292" t="s">
        <v>1226</v>
      </c>
      <c r="D20" s="1293">
        <v>50</v>
      </c>
      <c r="E20" s="1294">
        <v>34.43</v>
      </c>
      <c r="F20" s="1295">
        <v>205</v>
      </c>
      <c r="G20" s="1295">
        <f>E20*F20</f>
        <v>7058.15</v>
      </c>
    </row>
    <row r="21" spans="1:7">
      <c r="A21" s="1293">
        <v>2</v>
      </c>
      <c r="B21" s="1293" t="s">
        <v>1227</v>
      </c>
      <c r="C21" s="1296" t="s">
        <v>1228</v>
      </c>
      <c r="D21" s="1293">
        <v>50</v>
      </c>
      <c r="E21" s="1294">
        <v>23.63</v>
      </c>
      <c r="F21" s="1295">
        <v>1524</v>
      </c>
      <c r="G21" s="1295">
        <f t="shared" ref="G21:G26" si="0">E21*F21</f>
        <v>36012.119999999995</v>
      </c>
    </row>
    <row r="22" spans="1:7" ht="25.5">
      <c r="A22" s="1293">
        <v>3</v>
      </c>
      <c r="B22" s="1293" t="s">
        <v>1229</v>
      </c>
      <c r="C22" s="1296" t="s">
        <v>1230</v>
      </c>
      <c r="D22" s="1293">
        <v>50</v>
      </c>
      <c r="E22" s="1294">
        <v>28.27</v>
      </c>
      <c r="F22" s="1295">
        <v>655</v>
      </c>
      <c r="G22" s="1295">
        <f t="shared" si="0"/>
        <v>18516.849999999999</v>
      </c>
    </row>
    <row r="23" spans="1:7" ht="25.5">
      <c r="A23" s="1293">
        <v>4</v>
      </c>
      <c r="B23" s="1286" t="s">
        <v>1231</v>
      </c>
      <c r="C23" s="1292" t="s">
        <v>1232</v>
      </c>
      <c r="D23" s="1293">
        <v>50</v>
      </c>
      <c r="E23" s="1294">
        <v>47.58</v>
      </c>
      <c r="F23" s="1295">
        <v>533</v>
      </c>
      <c r="G23" s="1295">
        <f t="shared" si="0"/>
        <v>25360.14</v>
      </c>
    </row>
    <row r="24" spans="1:7" ht="25.5">
      <c r="A24" s="1286">
        <v>5</v>
      </c>
      <c r="B24" s="1286" t="s">
        <v>1233</v>
      </c>
      <c r="C24" s="1292" t="s">
        <v>1234</v>
      </c>
      <c r="D24" s="1293">
        <v>50</v>
      </c>
      <c r="E24" s="1294">
        <v>52.22</v>
      </c>
      <c r="F24" s="1295">
        <v>485</v>
      </c>
      <c r="G24" s="1295">
        <f t="shared" si="0"/>
        <v>25326.7</v>
      </c>
    </row>
    <row r="25" spans="1:7" ht="38.25">
      <c r="A25" s="1286">
        <v>6</v>
      </c>
      <c r="B25" s="1286" t="s">
        <v>1235</v>
      </c>
      <c r="C25" s="1292" t="s">
        <v>1236</v>
      </c>
      <c r="D25" s="1293">
        <v>90</v>
      </c>
      <c r="E25" s="1294">
        <v>58.98</v>
      </c>
      <c r="F25" s="1295">
        <v>105</v>
      </c>
      <c r="G25" s="1295">
        <f>E25*F25</f>
        <v>6192.9</v>
      </c>
    </row>
    <row r="26" spans="1:7" ht="25.5">
      <c r="A26" s="1286">
        <v>7</v>
      </c>
      <c r="B26" s="1286" t="s">
        <v>1237</v>
      </c>
      <c r="C26" s="1292" t="s">
        <v>1222</v>
      </c>
      <c r="D26" s="1293">
        <v>90</v>
      </c>
      <c r="E26" s="1294">
        <v>54.34</v>
      </c>
      <c r="F26" s="1295">
        <v>356</v>
      </c>
      <c r="G26" s="1295">
        <f t="shared" si="0"/>
        <v>19345.04</v>
      </c>
    </row>
    <row r="28" spans="1:7" ht="25.5">
      <c r="A28" s="1286"/>
      <c r="B28" s="1286">
        <v>2</v>
      </c>
      <c r="C28" s="1297" t="s">
        <v>1238</v>
      </c>
      <c r="D28" s="1286"/>
      <c r="E28" s="1295"/>
      <c r="F28" s="1300">
        <f>SUM(F20:F26)</f>
        <v>3863</v>
      </c>
      <c r="G28" s="1300">
        <f>SUM(G20:G26)</f>
        <v>137811.9</v>
      </c>
    </row>
    <row r="29" spans="1:7" ht="25.5">
      <c r="A29" s="1301"/>
      <c r="B29" s="1302" t="s">
        <v>1239</v>
      </c>
      <c r="C29" s="1297" t="s">
        <v>1240</v>
      </c>
      <c r="D29" s="1286"/>
      <c r="E29" s="1295"/>
      <c r="F29" s="1295"/>
      <c r="G29" s="1303">
        <f>ROUND(G16+G28,0)</f>
        <v>203698</v>
      </c>
    </row>
    <row r="30" spans="1:7">
      <c r="A30" s="1700"/>
      <c r="B30" s="1700"/>
      <c r="C30" s="1700"/>
      <c r="D30" s="162"/>
      <c r="E30" s="163"/>
      <c r="F30" s="163"/>
      <c r="G30" s="163"/>
    </row>
    <row r="31" spans="1:7">
      <c r="A31" s="1700"/>
      <c r="B31" s="1700"/>
      <c r="C31" s="1700"/>
      <c r="D31" s="162"/>
      <c r="E31" s="163"/>
      <c r="F31" s="163"/>
      <c r="G31" s="163"/>
    </row>
  </sheetData>
  <mergeCells count="4">
    <mergeCell ref="F1:G1"/>
    <mergeCell ref="A6:G6"/>
    <mergeCell ref="A30:C30"/>
    <mergeCell ref="A31:C31"/>
  </mergeCells>
  <pageMargins left="0.23622047244094491" right="0.23622047244094491" top="0.74803149606299213" bottom="0.74803149606299213" header="0.31496062992125984" footer="0.31496062992125984"/>
  <pageSetup scale="55" fitToHeight="0"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sheetPr>
  <dimension ref="A1:O24"/>
  <sheetViews>
    <sheetView zoomScaleNormal="100" workbookViewId="0">
      <selection activeCell="C5" sqref="C5"/>
    </sheetView>
  </sheetViews>
  <sheetFormatPr defaultColWidth="9.125" defaultRowHeight="15"/>
  <cols>
    <col min="1" max="1" width="29.5" style="1475" customWidth="1"/>
    <col min="2" max="2" width="17" style="1475" customWidth="1"/>
    <col min="3" max="3" width="14" style="1475" customWidth="1"/>
    <col min="4" max="4" width="18" style="1475" customWidth="1"/>
    <col min="5" max="5" width="18.5" style="1475" customWidth="1"/>
    <col min="6" max="6" width="16.875" style="1475" customWidth="1"/>
    <col min="7" max="9" width="18.5" style="1475" customWidth="1"/>
    <col min="10" max="16384" width="9.125" style="1475"/>
  </cols>
  <sheetData>
    <row r="1" spans="1:15">
      <c r="H1" s="1800" t="s">
        <v>1362</v>
      </c>
      <c r="I1" s="1800"/>
    </row>
    <row r="2" spans="1:15">
      <c r="A2" s="1473" t="s">
        <v>1352</v>
      </c>
      <c r="B2" s="1474"/>
      <c r="C2" s="1474"/>
      <c r="D2" s="1474"/>
      <c r="E2" s="1474"/>
      <c r="F2" s="1474"/>
      <c r="G2" s="1474"/>
      <c r="H2" s="1474"/>
      <c r="I2" s="1474"/>
      <c r="J2" s="1474"/>
      <c r="K2" s="1474"/>
      <c r="L2" s="1474"/>
    </row>
    <row r="3" spans="1:15">
      <c r="A3" s="1474"/>
      <c r="B3" s="1474"/>
      <c r="C3" s="1474"/>
      <c r="D3" s="1474"/>
      <c r="E3" s="1474"/>
      <c r="F3" s="1474"/>
      <c r="G3" s="1474"/>
      <c r="H3" s="1474"/>
      <c r="I3" s="1474"/>
      <c r="J3" s="1474"/>
      <c r="K3" s="1474"/>
      <c r="L3" s="1474"/>
    </row>
    <row r="4" spans="1:15" ht="63.75">
      <c r="A4" s="1476" t="s">
        <v>265</v>
      </c>
      <c r="B4" s="1476" t="s">
        <v>1019</v>
      </c>
      <c r="C4" s="1476" t="s">
        <v>1020</v>
      </c>
      <c r="D4" s="1476" t="s">
        <v>1021</v>
      </c>
      <c r="E4" s="1476" t="s">
        <v>1022</v>
      </c>
      <c r="F4" s="1474"/>
      <c r="G4" s="1474"/>
      <c r="H4" s="1474"/>
      <c r="I4" s="1474"/>
      <c r="J4" s="1474"/>
      <c r="K4" s="1474"/>
      <c r="L4" s="1474"/>
    </row>
    <row r="5" spans="1:15" ht="40.5" customHeight="1">
      <c r="A5" s="1477" t="s">
        <v>1353</v>
      </c>
      <c r="B5" s="1478">
        <f>G10</f>
        <v>291520</v>
      </c>
      <c r="C5" s="1478">
        <f>H10</f>
        <v>145760</v>
      </c>
      <c r="D5" s="1479">
        <f>I10</f>
        <v>0</v>
      </c>
      <c r="E5" s="1478">
        <f>D5</f>
        <v>0</v>
      </c>
      <c r="F5" s="1474"/>
      <c r="G5" s="1474"/>
      <c r="H5" s="1474"/>
      <c r="I5" s="1474"/>
      <c r="J5" s="1474"/>
      <c r="K5" s="1474"/>
      <c r="L5" s="1474"/>
    </row>
    <row r="6" spans="1:15">
      <c r="A6" s="1474"/>
      <c r="B6" s="1474"/>
      <c r="C6" s="1474"/>
      <c r="D6" s="1474"/>
      <c r="E6" s="1474"/>
      <c r="F6" s="1474"/>
      <c r="G6" s="1474"/>
      <c r="H6" s="1474"/>
      <c r="I6" s="1474"/>
      <c r="J6" s="1474"/>
      <c r="K6" s="1474"/>
      <c r="L6" s="1474"/>
    </row>
    <row r="7" spans="1:15">
      <c r="A7" s="1474"/>
      <c r="B7" s="1474"/>
      <c r="C7" s="1474"/>
      <c r="D7" s="1474"/>
      <c r="E7" s="1474"/>
      <c r="F7" s="1474"/>
      <c r="G7" s="1474"/>
      <c r="H7" s="1474"/>
      <c r="I7" s="1474"/>
      <c r="J7" s="1474"/>
      <c r="K7" s="1474"/>
      <c r="L7" s="1474"/>
    </row>
    <row r="8" spans="1:15">
      <c r="A8" s="1480"/>
      <c r="B8" s="1480"/>
      <c r="C8" s="1480"/>
      <c r="D8" s="1480"/>
      <c r="E8" s="1480"/>
      <c r="F8" s="1480"/>
      <c r="G8" s="1480"/>
      <c r="H8" s="1480"/>
      <c r="I8" s="1480"/>
      <c r="J8" s="1480"/>
      <c r="K8" s="1480"/>
      <c r="L8" s="1480"/>
      <c r="M8" s="1481"/>
      <c r="N8" s="1481"/>
      <c r="O8" s="1481"/>
    </row>
    <row r="9" spans="1:15" ht="63" customHeight="1">
      <c r="A9" s="1482" t="s">
        <v>1</v>
      </c>
      <c r="B9" s="1483" t="s">
        <v>1354</v>
      </c>
      <c r="C9" s="1483" t="s">
        <v>1355</v>
      </c>
      <c r="D9" s="1484" t="s">
        <v>1356</v>
      </c>
      <c r="E9" s="1483" t="s">
        <v>1357</v>
      </c>
      <c r="F9" s="1483" t="s">
        <v>1358</v>
      </c>
      <c r="G9" s="1483" t="s">
        <v>1359</v>
      </c>
      <c r="H9" s="1483" t="s">
        <v>1360</v>
      </c>
      <c r="I9" s="1483" t="s">
        <v>1099</v>
      </c>
      <c r="J9" s="1480"/>
      <c r="K9" s="1480"/>
      <c r="L9" s="1480"/>
      <c r="M9" s="1481"/>
      <c r="N9" s="1481"/>
      <c r="O9" s="1481"/>
    </row>
    <row r="10" spans="1:15" ht="49.5" customHeight="1">
      <c r="A10" s="1485" t="s">
        <v>1361</v>
      </c>
      <c r="B10" s="1486">
        <v>207.34</v>
      </c>
      <c r="C10" s="1487">
        <v>1406</v>
      </c>
      <c r="D10" s="1486">
        <v>207.34</v>
      </c>
      <c r="E10" s="1488">
        <v>703</v>
      </c>
      <c r="F10" s="1488">
        <v>0</v>
      </c>
      <c r="G10" s="1489">
        <f>ROUND(B10*C10,0)</f>
        <v>291520</v>
      </c>
      <c r="H10" s="1489">
        <f>ROUND(D10*E10,0)</f>
        <v>145760</v>
      </c>
      <c r="I10" s="1489">
        <v>0</v>
      </c>
      <c r="J10" s="1480"/>
      <c r="K10" s="1480"/>
      <c r="L10" s="1480"/>
      <c r="M10" s="1481"/>
      <c r="N10" s="1481"/>
      <c r="O10" s="1481"/>
    </row>
    <row r="11" spans="1:15">
      <c r="A11" s="1480"/>
      <c r="B11" s="1490"/>
      <c r="C11" s="1490"/>
      <c r="D11" s="1490"/>
      <c r="E11" s="1490"/>
      <c r="F11" s="1490"/>
      <c r="G11" s="1490"/>
      <c r="H11" s="1490"/>
      <c r="I11" s="1490"/>
      <c r="J11" s="1480"/>
      <c r="K11" s="1480"/>
      <c r="L11" s="1480"/>
      <c r="M11" s="1481"/>
      <c r="N11" s="1481"/>
      <c r="O11" s="1481"/>
    </row>
    <row r="12" spans="1:15">
      <c r="A12" s="1474"/>
      <c r="B12" s="1491"/>
      <c r="C12" s="1491"/>
      <c r="D12" s="1491"/>
      <c r="E12" s="1491"/>
      <c r="F12" s="1491"/>
      <c r="G12" s="1491"/>
      <c r="H12" s="1491"/>
      <c r="I12" s="1491"/>
      <c r="J12" s="1474"/>
      <c r="K12" s="1474"/>
      <c r="L12" s="1474"/>
    </row>
    <row r="13" spans="1:15">
      <c r="A13" s="1474"/>
      <c r="B13" s="1491"/>
      <c r="C13" s="1491"/>
      <c r="D13" s="1491"/>
      <c r="E13" s="1491"/>
      <c r="F13" s="1491"/>
      <c r="G13" s="1491"/>
      <c r="H13" s="1491"/>
      <c r="I13" s="1491"/>
      <c r="J13" s="1474"/>
      <c r="K13" s="1474"/>
      <c r="L13" s="1474"/>
    </row>
    <row r="14" spans="1:15">
      <c r="A14" s="1474"/>
      <c r="B14" s="1474"/>
      <c r="C14" s="1492"/>
      <c r="D14" s="1492"/>
      <c r="E14" s="1474"/>
      <c r="F14" s="1474"/>
      <c r="G14" s="1474"/>
      <c r="H14" s="1474"/>
      <c r="I14" s="1474"/>
      <c r="J14" s="1474"/>
      <c r="K14" s="1474"/>
      <c r="L14" s="1474"/>
    </row>
    <row r="15" spans="1:15">
      <c r="A15" s="1474"/>
      <c r="B15" s="1474"/>
      <c r="C15" s="1474"/>
      <c r="D15" s="1474"/>
      <c r="E15" s="1474"/>
      <c r="F15" s="1474"/>
      <c r="G15" s="1474"/>
      <c r="H15" s="1474"/>
      <c r="I15" s="1474"/>
      <c r="J15" s="1474"/>
      <c r="K15" s="1474"/>
      <c r="L15" s="1474"/>
    </row>
    <row r="16" spans="1:15">
      <c r="A16" s="1474"/>
      <c r="B16" s="1474"/>
      <c r="C16" s="1474"/>
      <c r="D16" s="1474"/>
      <c r="E16" s="1474"/>
      <c r="F16" s="1474"/>
      <c r="G16" s="1474"/>
      <c r="H16" s="1474"/>
      <c r="I16" s="1474"/>
      <c r="J16" s="1474"/>
      <c r="K16" s="1474"/>
      <c r="L16" s="1474"/>
    </row>
    <row r="17" spans="1:12">
      <c r="A17" s="1474"/>
      <c r="B17" s="1474"/>
      <c r="C17" s="1474"/>
      <c r="D17" s="1474"/>
      <c r="E17" s="1474"/>
      <c r="F17" s="1474"/>
      <c r="G17" s="1474"/>
      <c r="H17" s="1474"/>
      <c r="I17" s="1474"/>
      <c r="J17" s="1474"/>
      <c r="K17" s="1474"/>
      <c r="L17" s="1474"/>
    </row>
    <row r="18" spans="1:12">
      <c r="A18" s="1474"/>
      <c r="B18" s="1474"/>
      <c r="C18" s="1474"/>
      <c r="D18" s="1474"/>
      <c r="E18" s="1474"/>
      <c r="F18" s="1474"/>
      <c r="G18" s="1474"/>
      <c r="H18" s="1474"/>
      <c r="I18" s="1474"/>
      <c r="J18" s="1474"/>
      <c r="K18" s="1474"/>
      <c r="L18" s="1474"/>
    </row>
    <row r="19" spans="1:12">
      <c r="A19" s="1474"/>
      <c r="B19" s="1474"/>
      <c r="C19" s="1474"/>
      <c r="D19" s="1474"/>
      <c r="E19" s="1474"/>
      <c r="F19" s="1474"/>
      <c r="G19" s="1474"/>
      <c r="H19" s="1474"/>
      <c r="I19" s="1474"/>
      <c r="J19" s="1474"/>
      <c r="K19" s="1474"/>
      <c r="L19" s="1474"/>
    </row>
    <row r="20" spans="1:12">
      <c r="A20" s="1474"/>
      <c r="B20" s="1474"/>
      <c r="C20" s="1474"/>
      <c r="D20" s="1474"/>
      <c r="E20" s="1474"/>
      <c r="F20" s="1474"/>
      <c r="G20" s="1474"/>
      <c r="H20" s="1474"/>
      <c r="I20" s="1474"/>
      <c r="J20" s="1474"/>
      <c r="K20" s="1474"/>
      <c r="L20" s="1474"/>
    </row>
    <row r="21" spans="1:12">
      <c r="A21" s="1474"/>
      <c r="B21" s="1474"/>
      <c r="C21" s="1474"/>
      <c r="D21" s="1474"/>
      <c r="E21" s="1474"/>
      <c r="F21" s="1474"/>
      <c r="G21" s="1474"/>
      <c r="H21" s="1474"/>
      <c r="I21" s="1474"/>
      <c r="J21" s="1474"/>
      <c r="K21" s="1474"/>
      <c r="L21" s="1474"/>
    </row>
    <row r="22" spans="1:12">
      <c r="A22" s="1474"/>
      <c r="B22" s="1474"/>
      <c r="C22" s="1474"/>
      <c r="D22" s="1474"/>
      <c r="E22" s="1474"/>
      <c r="F22" s="1474"/>
      <c r="G22" s="1474"/>
      <c r="H22" s="1474"/>
      <c r="I22" s="1474"/>
      <c r="J22" s="1474"/>
      <c r="K22" s="1474"/>
      <c r="L22" s="1474"/>
    </row>
    <row r="23" spans="1:12">
      <c r="A23" s="1474"/>
      <c r="B23" s="1474"/>
      <c r="C23" s="1474"/>
      <c r="D23" s="1474"/>
      <c r="E23" s="1474"/>
      <c r="F23" s="1474"/>
      <c r="G23" s="1474"/>
      <c r="H23" s="1474"/>
      <c r="I23" s="1474"/>
      <c r="J23" s="1474"/>
      <c r="K23" s="1474"/>
      <c r="L23" s="1474"/>
    </row>
    <row r="24" spans="1:12">
      <c r="A24" s="1474"/>
      <c r="B24" s="1474"/>
      <c r="C24" s="1474"/>
      <c r="D24" s="1474"/>
      <c r="E24" s="1474"/>
      <c r="F24" s="1474"/>
      <c r="G24" s="1474"/>
      <c r="H24" s="1474"/>
      <c r="I24" s="1474"/>
      <c r="J24" s="1474"/>
      <c r="K24" s="1474"/>
      <c r="L24" s="1474"/>
    </row>
  </sheetData>
  <mergeCells count="1">
    <mergeCell ref="H1:I1"/>
  </mergeCells>
  <pageMargins left="0.23622047244094491" right="0.23622047244094491" top="0.74803149606299213" bottom="0.74803149606299213" header="0.31496062992125984" footer="0.31496062992125984"/>
  <pageSetup scale="60"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B1:T38"/>
  <sheetViews>
    <sheetView zoomScale="70" zoomScaleNormal="70" workbookViewId="0">
      <selection activeCell="N22" sqref="N22"/>
    </sheetView>
  </sheetViews>
  <sheetFormatPr defaultColWidth="8.75" defaultRowHeight="14.25"/>
  <cols>
    <col min="1" max="1" width="15.75" style="13" customWidth="1"/>
    <col min="2" max="2" width="34" style="13" customWidth="1"/>
    <col min="3" max="3" width="33.25" style="13" customWidth="1"/>
    <col min="4" max="4" width="25.75" style="13" customWidth="1"/>
    <col min="5" max="5" width="16" style="13" customWidth="1"/>
    <col min="6" max="6" width="30.25" style="13" bestFit="1" customWidth="1"/>
    <col min="7" max="7" width="19.75" style="13" customWidth="1"/>
    <col min="8" max="8" width="13.25" style="13" customWidth="1"/>
    <col min="9" max="9" width="16.75" style="13" customWidth="1"/>
    <col min="10" max="10" width="19.25" style="13" customWidth="1"/>
    <col min="11" max="11" width="12.75" style="13" customWidth="1"/>
    <col min="12" max="12" width="8.75" style="13"/>
    <col min="13" max="13" width="20.25" style="13" customWidth="1"/>
    <col min="14" max="14" width="27.75" style="13" customWidth="1"/>
    <col min="15" max="15" width="22.75" style="13" customWidth="1"/>
    <col min="16" max="16" width="20.75" style="13" customWidth="1"/>
    <col min="17" max="17" width="13" style="13" customWidth="1"/>
    <col min="18" max="16384" width="8.75" style="13"/>
  </cols>
  <sheetData>
    <row r="1" spans="2:20">
      <c r="P1" s="453" t="s">
        <v>632</v>
      </c>
    </row>
    <row r="2" spans="2:20" ht="15" customHeight="1">
      <c r="B2" s="1802" t="s">
        <v>633</v>
      </c>
      <c r="C2" s="1802"/>
      <c r="D2" s="1802"/>
      <c r="E2" s="1802"/>
      <c r="F2" s="1802"/>
      <c r="G2" s="1802"/>
      <c r="H2" s="1802"/>
      <c r="I2" s="1802"/>
    </row>
    <row r="3" spans="2:20" ht="45" customHeight="1">
      <c r="B3" s="1802"/>
      <c r="C3" s="1802"/>
      <c r="D3" s="1802"/>
      <c r="E3" s="1802"/>
      <c r="F3" s="1802"/>
      <c r="G3" s="1802"/>
      <c r="H3" s="1802"/>
      <c r="I3" s="1802"/>
    </row>
    <row r="4" spans="2:20">
      <c r="B4" s="14"/>
      <c r="C4" s="14"/>
      <c r="D4" s="14"/>
      <c r="E4" s="14"/>
      <c r="F4" s="14"/>
    </row>
    <row r="5" spans="2:20" ht="76.5">
      <c r="B5" s="234" t="s">
        <v>265</v>
      </c>
      <c r="C5" s="234" t="s">
        <v>267</v>
      </c>
      <c r="D5" s="234" t="s">
        <v>392</v>
      </c>
      <c r="E5" s="234" t="s">
        <v>376</v>
      </c>
    </row>
    <row r="6" spans="2:20" ht="44.25" customHeight="1">
      <c r="B6" s="235" t="s">
        <v>51</v>
      </c>
      <c r="C6" s="684">
        <f>J27+J28+(E29*F29*(G29+H29))</f>
        <v>40529.599999999999</v>
      </c>
      <c r="D6" s="684">
        <f>C6</f>
        <v>40529.599999999999</v>
      </c>
      <c r="E6" s="684">
        <f>D6</f>
        <v>40529.599999999999</v>
      </c>
    </row>
    <row r="7" spans="2:20" ht="25.5">
      <c r="B7" s="235" t="s">
        <v>53</v>
      </c>
      <c r="C7" s="684">
        <f>(E29*F29*I29)+(E30*F30*ROUND(I30*0.65,0))+(E31*F31*ROUND(I31*0.65,0))</f>
        <v>27155.03</v>
      </c>
      <c r="D7" s="684">
        <f>C7</f>
        <v>27155.03</v>
      </c>
      <c r="E7" s="684">
        <f>C7</f>
        <v>27155.03</v>
      </c>
    </row>
    <row r="8" spans="2:20" ht="25.5">
      <c r="B8" s="235" t="s">
        <v>27</v>
      </c>
      <c r="C8" s="684">
        <f>(E30*F30*ROUND(I30*0.35,0))+(E31*F31*ROUND(I31*0.35,0))</f>
        <v>13916.45</v>
      </c>
      <c r="D8" s="684">
        <f>C8</f>
        <v>13916.45</v>
      </c>
      <c r="E8" s="684">
        <f>C8</f>
        <v>13916.45</v>
      </c>
    </row>
    <row r="9" spans="2:20">
      <c r="B9" s="685"/>
      <c r="C9" s="686">
        <f>C6+C7+C8</f>
        <v>81601.08</v>
      </c>
      <c r="D9" s="686">
        <v>81601.08</v>
      </c>
      <c r="E9" s="686">
        <v>81601.08</v>
      </c>
    </row>
    <row r="11" spans="2:20" ht="25.5" customHeight="1">
      <c r="B11" s="18"/>
      <c r="C11" s="18"/>
      <c r="D11" s="18"/>
      <c r="E11" s="18"/>
      <c r="F11" s="18"/>
      <c r="G11" s="19" t="s">
        <v>303</v>
      </c>
      <c r="H11" s="19" t="s">
        <v>304</v>
      </c>
      <c r="I11" s="19" t="s">
        <v>439</v>
      </c>
      <c r="J11" s="19" t="s">
        <v>440</v>
      </c>
      <c r="K11" s="20"/>
      <c r="L11" s="18"/>
      <c r="M11" s="18"/>
      <c r="N11" s="18"/>
      <c r="O11" s="1810" t="s">
        <v>307</v>
      </c>
      <c r="P11" s="1810" t="s">
        <v>308</v>
      </c>
      <c r="Q11" s="1810" t="s">
        <v>309</v>
      </c>
      <c r="R11" s="18"/>
      <c r="S11" s="18"/>
      <c r="T11" s="18"/>
    </row>
    <row r="12" spans="2:20" ht="15.75">
      <c r="B12" s="18"/>
      <c r="C12" s="18"/>
      <c r="D12" s="18"/>
      <c r="E12" s="18"/>
      <c r="F12" s="21" t="s">
        <v>441</v>
      </c>
      <c r="G12" s="8">
        <v>2304</v>
      </c>
      <c r="H12" s="8">
        <v>1388</v>
      </c>
      <c r="I12" s="8">
        <v>925</v>
      </c>
      <c r="J12" s="22"/>
      <c r="K12" s="18"/>
      <c r="L12" s="18"/>
      <c r="M12" s="18"/>
      <c r="N12" s="18"/>
      <c r="O12" s="1811"/>
      <c r="P12" s="1811"/>
      <c r="Q12" s="1811"/>
      <c r="R12" s="18"/>
      <c r="S12" s="18"/>
      <c r="T12" s="18"/>
    </row>
    <row r="13" spans="2:20" ht="15.75">
      <c r="B13" s="18"/>
      <c r="C13" s="18"/>
      <c r="D13" s="18"/>
      <c r="E13" s="18"/>
      <c r="F13" s="21" t="s">
        <v>442</v>
      </c>
      <c r="G13" s="9">
        <f>ROUND(G12/9600,4)</f>
        <v>0.24</v>
      </c>
      <c r="H13" s="9">
        <f t="shared" ref="H13:I13" si="0">ROUND(H12/9600,4)</f>
        <v>0.14460000000000001</v>
      </c>
      <c r="I13" s="9">
        <f t="shared" si="0"/>
        <v>9.64E-2</v>
      </c>
      <c r="J13" s="10">
        <v>0.2359</v>
      </c>
      <c r="K13" s="18"/>
      <c r="L13" s="18"/>
      <c r="M13" s="18"/>
      <c r="N13" s="21" t="s">
        <v>312</v>
      </c>
      <c r="O13" s="10">
        <v>0.28570000000000001</v>
      </c>
      <c r="P13" s="10">
        <v>2.0199999999999999E-2</v>
      </c>
      <c r="Q13" s="10">
        <v>3.2199999999999999E-2</v>
      </c>
      <c r="R13" s="18"/>
      <c r="S13" s="18"/>
      <c r="T13" s="18"/>
    </row>
    <row r="14" spans="2:20" ht="15">
      <c r="B14" s="18"/>
      <c r="C14" s="18"/>
      <c r="D14" s="18"/>
      <c r="E14" s="18"/>
      <c r="F14" s="18"/>
      <c r="G14" s="18"/>
      <c r="H14" s="18"/>
      <c r="I14" s="18"/>
      <c r="J14" s="18"/>
      <c r="K14" s="18"/>
      <c r="L14" s="18"/>
      <c r="M14" s="18"/>
      <c r="N14" s="18"/>
      <c r="O14" s="18"/>
      <c r="P14" s="18"/>
      <c r="Q14" s="18"/>
      <c r="R14" s="18"/>
      <c r="S14" s="18"/>
      <c r="T14" s="18"/>
    </row>
    <row r="15" spans="2:20">
      <c r="B15" s="23"/>
      <c r="C15" s="23"/>
      <c r="D15" s="1812" t="s">
        <v>313</v>
      </c>
      <c r="E15" s="1812"/>
      <c r="F15" s="1812"/>
      <c r="G15" s="1812"/>
      <c r="H15" s="1812"/>
      <c r="I15" s="1812"/>
      <c r="J15" s="1812"/>
      <c r="K15" s="1812"/>
      <c r="L15" s="1812"/>
      <c r="M15" s="1812"/>
      <c r="N15" s="1812" t="s">
        <v>443</v>
      </c>
      <c r="O15" s="1812"/>
      <c r="P15" s="1812"/>
      <c r="Q15" s="1812"/>
      <c r="R15" s="23"/>
      <c r="S15" s="23"/>
      <c r="T15" s="23"/>
    </row>
    <row r="16" spans="2:20" ht="51">
      <c r="B16" s="23" t="s">
        <v>274</v>
      </c>
      <c r="C16" s="23" t="s">
        <v>275</v>
      </c>
      <c r="D16" s="23" t="s">
        <v>444</v>
      </c>
      <c r="E16" s="23" t="s">
        <v>445</v>
      </c>
      <c r="F16" s="23" t="s">
        <v>446</v>
      </c>
      <c r="G16" s="23" t="s">
        <v>447</v>
      </c>
      <c r="H16" s="23" t="s">
        <v>448</v>
      </c>
      <c r="I16" s="23" t="s">
        <v>449</v>
      </c>
      <c r="J16" s="23" t="s">
        <v>450</v>
      </c>
      <c r="K16" s="23" t="s">
        <v>451</v>
      </c>
      <c r="L16" s="24" t="s">
        <v>452</v>
      </c>
      <c r="M16" s="23" t="s">
        <v>453</v>
      </c>
      <c r="N16" s="23" t="s">
        <v>454</v>
      </c>
      <c r="O16" s="23" t="s">
        <v>455</v>
      </c>
      <c r="P16" s="23" t="s">
        <v>456</v>
      </c>
      <c r="Q16" s="23" t="s">
        <v>457</v>
      </c>
      <c r="R16" s="23" t="s">
        <v>458</v>
      </c>
      <c r="S16" s="23" t="s">
        <v>459</v>
      </c>
      <c r="T16" s="25" t="s">
        <v>460</v>
      </c>
    </row>
    <row r="17" spans="2:20">
      <c r="B17" s="26">
        <v>1</v>
      </c>
      <c r="C17" s="26">
        <v>2</v>
      </c>
      <c r="D17" s="26">
        <v>3</v>
      </c>
      <c r="E17" s="26">
        <v>4</v>
      </c>
      <c r="F17" s="26">
        <v>5</v>
      </c>
      <c r="G17" s="26">
        <v>6</v>
      </c>
      <c r="H17" s="26">
        <v>7</v>
      </c>
      <c r="I17" s="26">
        <v>8</v>
      </c>
      <c r="J17" s="26">
        <v>9</v>
      </c>
      <c r="K17" s="26" t="s">
        <v>344</v>
      </c>
      <c r="L17" s="26">
        <v>11</v>
      </c>
      <c r="M17" s="26">
        <v>12</v>
      </c>
      <c r="N17" s="26">
        <v>13</v>
      </c>
      <c r="O17" s="26">
        <v>14</v>
      </c>
      <c r="P17" s="26">
        <v>15</v>
      </c>
      <c r="Q17" s="26">
        <v>16</v>
      </c>
      <c r="R17" s="26">
        <v>17</v>
      </c>
      <c r="S17" s="26">
        <v>18</v>
      </c>
      <c r="T17" s="26">
        <v>19</v>
      </c>
    </row>
    <row r="18" spans="2:20" ht="31.5">
      <c r="B18" s="27" t="s">
        <v>345</v>
      </c>
      <c r="C18" s="6" t="s">
        <v>634</v>
      </c>
      <c r="D18" s="28">
        <v>3</v>
      </c>
      <c r="E18" s="28">
        <v>10</v>
      </c>
      <c r="F18" s="29">
        <v>0</v>
      </c>
      <c r="G18" s="30">
        <f>ROUND((D18*G13),2)</f>
        <v>0.72</v>
      </c>
      <c r="H18" s="30">
        <f>ROUND((E18*H13),2)</f>
        <v>1.45</v>
      </c>
      <c r="I18" s="30">
        <f>ROUND((F18*I13),2)</f>
        <v>0</v>
      </c>
      <c r="J18" s="30">
        <f>ROUND(((G18+H18+I18)*J13),2)</f>
        <v>0.51</v>
      </c>
      <c r="K18" s="31">
        <f>L18+M18</f>
        <v>6.21</v>
      </c>
      <c r="L18" s="31">
        <v>0</v>
      </c>
      <c r="M18" s="31">
        <v>6.21</v>
      </c>
      <c r="N18" s="32">
        <v>0.02</v>
      </c>
      <c r="O18" s="30">
        <f>ROUND((G18+H18+I18)*O13,2)</f>
        <v>0.62</v>
      </c>
      <c r="P18" s="30">
        <f>ROUND((G18+H18+I18)*P13,2)</f>
        <v>0.04</v>
      </c>
      <c r="Q18" s="30">
        <f>ROUND((G18+H18+I18)*Q13,2)</f>
        <v>7.0000000000000007E-2</v>
      </c>
      <c r="R18" s="33">
        <f>ROUND((G18+H18+I18+J18+K18+N18+O18+P18+Q18),2)</f>
        <v>9.64</v>
      </c>
      <c r="S18" s="34">
        <v>0</v>
      </c>
      <c r="T18" s="33">
        <f t="shared" ref="T18:T19" si="1">R18-S18</f>
        <v>9.64</v>
      </c>
    </row>
    <row r="19" spans="2:20" ht="15.75">
      <c r="B19" s="27" t="s">
        <v>345</v>
      </c>
      <c r="C19" s="6" t="s">
        <v>635</v>
      </c>
      <c r="D19" s="26">
        <v>4</v>
      </c>
      <c r="E19" s="26">
        <v>10</v>
      </c>
      <c r="F19" s="26">
        <v>0</v>
      </c>
      <c r="G19" s="30">
        <f>ROUND((D19*G13),2)</f>
        <v>0.96</v>
      </c>
      <c r="H19" s="30">
        <f>ROUND((E19*H13),2)</f>
        <v>1.45</v>
      </c>
      <c r="I19" s="30">
        <f>ROUND((F19*I13),2)</f>
        <v>0</v>
      </c>
      <c r="J19" s="30">
        <f>ROUND(((G19+H19+I19)*J13),2)</f>
        <v>0.56999999999999995</v>
      </c>
      <c r="K19" s="31">
        <f>L19+M19</f>
        <v>7.1</v>
      </c>
      <c r="L19" s="31">
        <v>0</v>
      </c>
      <c r="M19" s="31">
        <v>7.1</v>
      </c>
      <c r="N19" s="32">
        <v>0.02</v>
      </c>
      <c r="O19" s="30">
        <f>ROUND((G19+H19+I19)*O13,2)</f>
        <v>0.69</v>
      </c>
      <c r="P19" s="30">
        <f>ROUND((G19+H19+I19)*P13,2)</f>
        <v>0.05</v>
      </c>
      <c r="Q19" s="30">
        <f>ROUND((G19+H19+I19)*Q13,2)</f>
        <v>0.08</v>
      </c>
      <c r="R19" s="33">
        <f>ROUND((G19+H19+I19+J19+K19+N19+O19+P19+Q19),2)</f>
        <v>10.92</v>
      </c>
      <c r="S19" s="34">
        <v>0</v>
      </c>
      <c r="T19" s="33">
        <f t="shared" si="1"/>
        <v>10.92</v>
      </c>
    </row>
    <row r="20" spans="2:20" ht="31.5">
      <c r="B20" s="27">
        <v>46996</v>
      </c>
      <c r="C20" s="6" t="s">
        <v>636</v>
      </c>
      <c r="D20" s="28">
        <v>2</v>
      </c>
      <c r="E20" s="28">
        <v>22</v>
      </c>
      <c r="F20" s="29">
        <v>0</v>
      </c>
      <c r="G20" s="30">
        <f>ROUND((D20*G13),2)</f>
        <v>0.48</v>
      </c>
      <c r="H20" s="30">
        <f>ROUND((E20*H13),2)</f>
        <v>3.18</v>
      </c>
      <c r="I20" s="30">
        <f>ROUND((F20*I13),2)</f>
        <v>0</v>
      </c>
      <c r="J20" s="30">
        <f>ROUND(((G20+H20+I20)*J13),2)</f>
        <v>0.86</v>
      </c>
      <c r="K20" s="31">
        <f>L20+M20</f>
        <v>5.78</v>
      </c>
      <c r="L20" s="31">
        <f>[20]Ārstn.līdz.!$G$14</f>
        <v>0</v>
      </c>
      <c r="M20" s="31">
        <f>[20]Ārstn.līdz.!$G$9</f>
        <v>5.78</v>
      </c>
      <c r="N20" s="32">
        <v>0</v>
      </c>
      <c r="O20" s="30">
        <f>ROUND((G20+H20+I20)*O13,2)</f>
        <v>1.05</v>
      </c>
      <c r="P20" s="30">
        <f>ROUND((G20+H20+I20)*P13,2)</f>
        <v>7.0000000000000007E-2</v>
      </c>
      <c r="Q20" s="30">
        <f>ROUND((G20+H20+I20)*Q13,2)</f>
        <v>0.12</v>
      </c>
      <c r="R20" s="33">
        <f>ROUND((G20+H20+I20+J20+K20+N20+O20+P20+Q20),2)</f>
        <v>11.54</v>
      </c>
      <c r="S20" s="34">
        <v>0</v>
      </c>
      <c r="T20" s="33">
        <f>R20-S20</f>
        <v>11.54</v>
      </c>
    </row>
    <row r="21" spans="2:20" ht="31.5">
      <c r="B21" s="27">
        <v>46997</v>
      </c>
      <c r="C21" s="6" t="s">
        <v>637</v>
      </c>
      <c r="D21" s="28">
        <v>2</v>
      </c>
      <c r="E21" s="28">
        <v>17</v>
      </c>
      <c r="F21" s="29">
        <v>0</v>
      </c>
      <c r="G21" s="30">
        <f>ROUND((D21*G13),2)</f>
        <v>0.48</v>
      </c>
      <c r="H21" s="30">
        <f>ROUND((E21*H13),2)</f>
        <v>2.46</v>
      </c>
      <c r="I21" s="30">
        <f>ROUND((F21*I13),2)</f>
        <v>0</v>
      </c>
      <c r="J21" s="30">
        <f>ROUND(((G21+H21+I21)*J13),2)</f>
        <v>0.69</v>
      </c>
      <c r="K21" s="31">
        <f>L21+M21</f>
        <v>1.33</v>
      </c>
      <c r="L21" s="31">
        <f>[21]Ārstn.līdz.!$G$15</f>
        <v>0</v>
      </c>
      <c r="M21" s="31">
        <f>[21]Ārstn.līdz.!$G$10</f>
        <v>1.33</v>
      </c>
      <c r="N21" s="32">
        <v>0</v>
      </c>
      <c r="O21" s="30">
        <f>ROUND((G21+H21+I21)*O13,2)</f>
        <v>0.84</v>
      </c>
      <c r="P21" s="30">
        <f>ROUND((G21+H21+I21)*P13,2)</f>
        <v>0.06</v>
      </c>
      <c r="Q21" s="30">
        <f>ROUND((G21+H21+I21)*Q13,2)</f>
        <v>0.09</v>
      </c>
      <c r="R21" s="33">
        <f>ROUND((G21+H21+I21+J21+K21+N21+O21+P21+Q21),2)</f>
        <v>5.95</v>
      </c>
      <c r="S21" s="34">
        <v>0</v>
      </c>
      <c r="T21" s="33">
        <f>R21-S21</f>
        <v>5.95</v>
      </c>
    </row>
    <row r="24" spans="2:20" ht="15" customHeight="1"/>
    <row r="25" spans="2:20" ht="35.25" customHeight="1">
      <c r="B25" s="1803" t="s">
        <v>274</v>
      </c>
      <c r="C25" s="1805" t="s">
        <v>275</v>
      </c>
      <c r="D25" s="1803" t="s">
        <v>427</v>
      </c>
      <c r="E25" s="1805" t="s">
        <v>638</v>
      </c>
      <c r="F25" s="1803" t="s">
        <v>279</v>
      </c>
      <c r="G25" s="1807" t="s">
        <v>428</v>
      </c>
      <c r="H25" s="1808"/>
      <c r="I25" s="1809"/>
      <c r="J25" s="1803" t="s">
        <v>429</v>
      </c>
    </row>
    <row r="26" spans="2:20" ht="31.5">
      <c r="B26" s="1804"/>
      <c r="C26" s="1806"/>
      <c r="D26" s="1804"/>
      <c r="E26" s="1806"/>
      <c r="F26" s="1804"/>
      <c r="G26" s="27" t="s">
        <v>354</v>
      </c>
      <c r="H26" s="27" t="s">
        <v>355</v>
      </c>
      <c r="I26" s="27" t="s">
        <v>356</v>
      </c>
      <c r="J26" s="1804"/>
    </row>
    <row r="27" spans="2:20" ht="15.75">
      <c r="B27" s="131" t="s">
        <v>639</v>
      </c>
      <c r="C27" s="134" t="s">
        <v>640</v>
      </c>
      <c r="D27" s="30">
        <v>9.4499999999999993</v>
      </c>
      <c r="E27" s="30">
        <v>9.4499999999999993</v>
      </c>
      <c r="F27" s="28">
        <v>1</v>
      </c>
      <c r="G27" s="28">
        <v>2000</v>
      </c>
      <c r="H27" s="28"/>
      <c r="I27" s="28"/>
      <c r="J27" s="28">
        <f>E27*F27*G27</f>
        <v>18900</v>
      </c>
    </row>
    <row r="28" spans="2:20" ht="31.5">
      <c r="B28" s="133" t="s">
        <v>345</v>
      </c>
      <c r="C28" s="116" t="s">
        <v>634</v>
      </c>
      <c r="D28" s="136" t="s">
        <v>287</v>
      </c>
      <c r="E28" s="137">
        <f>T18</f>
        <v>9.64</v>
      </c>
      <c r="F28" s="138">
        <v>1</v>
      </c>
      <c r="G28" s="138">
        <v>1700</v>
      </c>
      <c r="H28" s="138"/>
      <c r="I28" s="138"/>
      <c r="J28" s="138">
        <f>E28*F28*G28</f>
        <v>16388</v>
      </c>
    </row>
    <row r="29" spans="2:20" ht="15.75">
      <c r="B29" s="132" t="s">
        <v>345</v>
      </c>
      <c r="C29" s="135" t="s">
        <v>635</v>
      </c>
      <c r="D29" s="139" t="s">
        <v>287</v>
      </c>
      <c r="E29" s="140">
        <f t="shared" ref="E29:E31" si="2">T19</f>
        <v>10.92</v>
      </c>
      <c r="F29" s="141">
        <v>4</v>
      </c>
      <c r="G29" s="141">
        <v>105</v>
      </c>
      <c r="H29" s="141">
        <v>15</v>
      </c>
      <c r="I29" s="141">
        <v>30</v>
      </c>
      <c r="J29" s="141">
        <f>E29*F29*(G29+H29+I29)</f>
        <v>6552</v>
      </c>
    </row>
    <row r="30" spans="2:20" ht="31.5">
      <c r="B30" s="35" t="s">
        <v>641</v>
      </c>
      <c r="C30" s="36" t="s">
        <v>636</v>
      </c>
      <c r="D30" s="30">
        <v>0</v>
      </c>
      <c r="E30" s="30">
        <f t="shared" si="2"/>
        <v>11.54</v>
      </c>
      <c r="F30" s="28">
        <v>1</v>
      </c>
      <c r="G30" s="28"/>
      <c r="H30" s="28"/>
      <c r="I30" s="28">
        <v>2272</v>
      </c>
      <c r="J30" s="28">
        <f>E30*F30*I30</f>
        <v>26218.879999999997</v>
      </c>
    </row>
    <row r="31" spans="2:20" ht="31.5">
      <c r="B31" s="27" t="s">
        <v>642</v>
      </c>
      <c r="C31" s="6" t="s">
        <v>637</v>
      </c>
      <c r="D31" s="30">
        <v>0</v>
      </c>
      <c r="E31" s="30">
        <f t="shared" si="2"/>
        <v>5.95</v>
      </c>
      <c r="F31" s="28">
        <v>1</v>
      </c>
      <c r="G31" s="28"/>
      <c r="H31" s="28"/>
      <c r="I31" s="28">
        <v>2276</v>
      </c>
      <c r="J31" s="28">
        <f>E31*F31*I31</f>
        <v>13542.2</v>
      </c>
    </row>
    <row r="33" spans="2:2" ht="15.75">
      <c r="B33" s="12" t="s">
        <v>643</v>
      </c>
    </row>
    <row r="34" spans="2:2" ht="15.75">
      <c r="B34" s="12" t="s">
        <v>644</v>
      </c>
    </row>
    <row r="36" spans="2:2">
      <c r="B36" s="142"/>
    </row>
    <row r="37" spans="2:2">
      <c r="B37" s="142"/>
    </row>
    <row r="38" spans="2:2">
      <c r="B38" s="142"/>
    </row>
  </sheetData>
  <mergeCells count="13">
    <mergeCell ref="O11:O12"/>
    <mergeCell ref="P11:P12"/>
    <mergeCell ref="Q11:Q12"/>
    <mergeCell ref="D15:M15"/>
    <mergeCell ref="N15:Q15"/>
    <mergeCell ref="B2:I3"/>
    <mergeCell ref="J25:J26"/>
    <mergeCell ref="B25:B26"/>
    <mergeCell ref="C25:C26"/>
    <mergeCell ref="D25:D26"/>
    <mergeCell ref="E25:E26"/>
    <mergeCell ref="F25:F26"/>
    <mergeCell ref="G25:I25"/>
  </mergeCells>
  <pageMargins left="0.7" right="0.7" top="0.75" bottom="0.75" header="0.3" footer="0.3"/>
  <pageSetup paperSize="9" scale="22"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AD34"/>
  <sheetViews>
    <sheetView zoomScale="80" zoomScaleNormal="80" workbookViewId="0">
      <selection activeCell="R30" sqref="R30:V30"/>
    </sheetView>
  </sheetViews>
  <sheetFormatPr defaultColWidth="9.125" defaultRowHeight="15"/>
  <cols>
    <col min="1" max="1" width="9.125" style="229"/>
    <col min="2" max="2" width="44" style="229" customWidth="1"/>
    <col min="3" max="3" width="33.5" style="229" customWidth="1"/>
    <col min="4" max="4" width="26.25" style="229" customWidth="1"/>
    <col min="5" max="5" width="25.5" style="229" customWidth="1"/>
    <col min="6" max="6" width="31.125" style="229" customWidth="1"/>
    <col min="7" max="7" width="16.5" style="229" customWidth="1"/>
    <col min="8" max="8" width="13.125" style="229" customWidth="1"/>
    <col min="9" max="9" width="15.875" style="229" customWidth="1"/>
    <col min="10" max="10" width="14.125" style="229" customWidth="1"/>
    <col min="11" max="11" width="17.5" style="229" customWidth="1"/>
    <col min="12" max="12" width="13.5" style="229" customWidth="1"/>
    <col min="13" max="13" width="14" style="229" customWidth="1"/>
    <col min="14" max="14" width="12" style="229" customWidth="1"/>
    <col min="15" max="15" width="14" style="229" customWidth="1"/>
    <col min="16" max="16" width="15.5" style="229" customWidth="1"/>
    <col min="17" max="21" width="12.5" style="229" customWidth="1"/>
    <col min="22" max="22" width="13.125" style="229" customWidth="1"/>
    <col min="23" max="16384" width="9.125" style="229"/>
  </cols>
  <sheetData>
    <row r="1" spans="1:30">
      <c r="P1" s="453" t="s">
        <v>892</v>
      </c>
    </row>
    <row r="3" spans="1:30">
      <c r="C3" s="230" t="s">
        <v>54</v>
      </c>
    </row>
    <row r="5" spans="1:30" ht="38.25">
      <c r="B5" s="294" t="s">
        <v>265</v>
      </c>
      <c r="C5" s="296" t="s">
        <v>267</v>
      </c>
      <c r="D5" s="293" t="s">
        <v>392</v>
      </c>
      <c r="E5" s="293" t="s">
        <v>268</v>
      </c>
      <c r="G5" s="288"/>
      <c r="H5" s="288"/>
      <c r="I5" s="288"/>
      <c r="J5" s="288"/>
      <c r="K5" s="288"/>
    </row>
    <row r="6" spans="1:30" ht="35.25" customHeight="1">
      <c r="B6" s="297" t="s">
        <v>51</v>
      </c>
      <c r="C6" s="683">
        <f>J31</f>
        <v>16600</v>
      </c>
      <c r="D6" s="683">
        <f t="shared" ref="D6" si="0">C6</f>
        <v>16600</v>
      </c>
      <c r="E6" s="683">
        <f t="shared" ref="E6" si="1">C6</f>
        <v>16600</v>
      </c>
    </row>
    <row r="8" spans="1:30" ht="15" customHeight="1">
      <c r="A8" s="62"/>
      <c r="B8" s="62"/>
      <c r="C8" s="62"/>
      <c r="D8" s="62"/>
      <c r="E8" s="62"/>
      <c r="F8" s="63" t="s">
        <v>303</v>
      </c>
      <c r="G8" s="63" t="s">
        <v>304</v>
      </c>
      <c r="H8" s="63" t="s">
        <v>305</v>
      </c>
      <c r="I8" s="63" t="s">
        <v>306</v>
      </c>
      <c r="J8" s="64"/>
      <c r="K8" s="62"/>
      <c r="L8" s="62"/>
      <c r="M8" s="62"/>
      <c r="N8" s="1765" t="s">
        <v>307</v>
      </c>
      <c r="O8" s="1765" t="s">
        <v>308</v>
      </c>
      <c r="P8" s="1765" t="s">
        <v>309</v>
      </c>
      <c r="Q8" s="62"/>
      <c r="R8" s="62"/>
      <c r="S8" s="62"/>
      <c r="T8" s="62"/>
      <c r="U8" s="62"/>
      <c r="V8" s="62"/>
      <c r="W8" s="62"/>
      <c r="X8" s="62"/>
      <c r="Y8" s="62"/>
      <c r="Z8" s="62"/>
      <c r="AA8" s="62"/>
      <c r="AB8" s="62"/>
      <c r="AC8" s="62"/>
      <c r="AD8" s="62"/>
    </row>
    <row r="9" spans="1:30" ht="15.75">
      <c r="A9" s="62"/>
      <c r="B9" s="62"/>
      <c r="C9" s="62"/>
      <c r="D9" s="62"/>
      <c r="E9" s="65" t="s">
        <v>310</v>
      </c>
      <c r="F9" s="48">
        <v>2304</v>
      </c>
      <c r="G9" s="48">
        <v>1388</v>
      </c>
      <c r="H9" s="48">
        <v>925</v>
      </c>
      <c r="I9" s="63"/>
      <c r="J9" s="62"/>
      <c r="K9" s="62"/>
      <c r="L9" s="62"/>
      <c r="M9" s="62"/>
      <c r="N9" s="1766"/>
      <c r="O9" s="1766"/>
      <c r="P9" s="1766"/>
      <c r="Q9" s="62"/>
      <c r="R9" s="62"/>
      <c r="S9" s="62"/>
      <c r="T9" s="62"/>
      <c r="U9" s="62"/>
      <c r="V9" s="62"/>
      <c r="W9" s="62"/>
      <c r="X9" s="62"/>
      <c r="Y9" s="62"/>
      <c r="Z9" s="62"/>
      <c r="AA9" s="62"/>
      <c r="AB9" s="62"/>
      <c r="AC9" s="62"/>
      <c r="AD9" s="62"/>
    </row>
    <row r="10" spans="1:30" ht="15.75">
      <c r="A10" s="62"/>
      <c r="B10" s="62"/>
      <c r="C10" s="62"/>
      <c r="D10" s="62"/>
      <c r="E10" s="65" t="s">
        <v>311</v>
      </c>
      <c r="F10" s="50">
        <f>ROUND(F9/9600,4)</f>
        <v>0.24</v>
      </c>
      <c r="G10" s="50">
        <f t="shared" ref="G10:H10" si="2">ROUND(G9/9600,4)</f>
        <v>0.14460000000000001</v>
      </c>
      <c r="H10" s="50">
        <f t="shared" si="2"/>
        <v>9.64E-2</v>
      </c>
      <c r="I10" s="63">
        <v>0.2359</v>
      </c>
      <c r="J10" s="62"/>
      <c r="K10" s="62"/>
      <c r="L10" s="62"/>
      <c r="M10" s="65" t="s">
        <v>312</v>
      </c>
      <c r="N10" s="63">
        <v>0.28570000000000001</v>
      </c>
      <c r="O10" s="63">
        <v>2.0199999999999999E-2</v>
      </c>
      <c r="P10" s="63">
        <v>3.2199999999999999E-2</v>
      </c>
      <c r="Q10" s="62"/>
      <c r="R10" s="62"/>
      <c r="S10" s="62"/>
      <c r="T10" s="62"/>
      <c r="U10" s="62"/>
      <c r="V10" s="62"/>
      <c r="W10" s="62"/>
      <c r="X10" s="62"/>
      <c r="Y10" s="62"/>
      <c r="Z10" s="62"/>
      <c r="AA10" s="62"/>
      <c r="AB10" s="62"/>
      <c r="AC10" s="62"/>
      <c r="AD10" s="62"/>
    </row>
    <row r="11" spans="1:30">
      <c r="A11" s="62"/>
      <c r="B11" s="62"/>
      <c r="C11" s="62"/>
      <c r="D11" s="62"/>
      <c r="E11" s="62"/>
      <c r="F11" s="62"/>
      <c r="G11" s="62"/>
      <c r="H11" s="62"/>
      <c r="I11" s="62"/>
      <c r="J11" s="62"/>
      <c r="K11" s="62"/>
      <c r="L11" s="62"/>
      <c r="M11" s="62"/>
      <c r="N11" s="62"/>
      <c r="O11" s="62"/>
      <c r="P11" s="62"/>
      <c r="Q11" s="62"/>
      <c r="R11" s="62"/>
      <c r="S11" s="62"/>
      <c r="T11" s="62"/>
      <c r="U11" s="62"/>
      <c r="V11" s="62"/>
      <c r="W11" s="62"/>
      <c r="X11" s="62"/>
      <c r="Y11" s="62"/>
      <c r="Z11" s="62"/>
      <c r="AA11" s="62"/>
      <c r="AB11" s="62"/>
      <c r="AC11" s="62"/>
      <c r="AD11" s="62"/>
    </row>
    <row r="12" spans="1:30" ht="15" customHeight="1">
      <c r="A12" s="1767" t="s">
        <v>274</v>
      </c>
      <c r="B12" s="1767" t="s">
        <v>275</v>
      </c>
      <c r="C12" s="1767" t="s">
        <v>313</v>
      </c>
      <c r="D12" s="1767"/>
      <c r="E12" s="1767"/>
      <c r="F12" s="1767"/>
      <c r="G12" s="1767"/>
      <c r="H12" s="1767"/>
      <c r="I12" s="1767"/>
      <c r="J12" s="1767"/>
      <c r="K12" s="1767"/>
      <c r="L12" s="1767"/>
      <c r="M12" s="1767"/>
      <c r="N12" s="1767"/>
      <c r="O12" s="1767"/>
      <c r="P12" s="1767"/>
      <c r="Q12" s="1767" t="s">
        <v>314</v>
      </c>
      <c r="R12" s="1767" t="s">
        <v>315</v>
      </c>
      <c r="S12" s="1767" t="s">
        <v>316</v>
      </c>
      <c r="T12" s="299"/>
      <c r="U12" s="299"/>
      <c r="V12" s="299"/>
      <c r="W12" s="299"/>
      <c r="X12" s="299"/>
      <c r="Y12" s="299"/>
      <c r="Z12" s="299"/>
      <c r="AA12" s="299"/>
      <c r="AB12" s="299"/>
      <c r="AC12" s="299"/>
      <c r="AD12" s="299"/>
    </row>
    <row r="13" spans="1:30" ht="69.75" customHeight="1">
      <c r="A13" s="1767"/>
      <c r="B13" s="1767"/>
      <c r="C13" s="1767" t="s">
        <v>317</v>
      </c>
      <c r="D13" s="1767"/>
      <c r="E13" s="1767"/>
      <c r="F13" s="1768" t="s">
        <v>318</v>
      </c>
      <c r="G13" s="1769"/>
      <c r="H13" s="1770"/>
      <c r="I13" s="298" t="s">
        <v>319</v>
      </c>
      <c r="J13" s="1767" t="s">
        <v>320</v>
      </c>
      <c r="K13" s="1767"/>
      <c r="L13" s="1767"/>
      <c r="M13" s="1767" t="s">
        <v>321</v>
      </c>
      <c r="N13" s="1767" t="s">
        <v>322</v>
      </c>
      <c r="O13" s="1767" t="s">
        <v>323</v>
      </c>
      <c r="P13" s="1767" t="s">
        <v>324</v>
      </c>
      <c r="Q13" s="1767"/>
      <c r="R13" s="1767"/>
      <c r="S13" s="1767"/>
      <c r="T13" s="299"/>
      <c r="U13" s="299"/>
      <c r="V13" s="299"/>
      <c r="W13" s="299"/>
      <c r="X13" s="299"/>
      <c r="Y13" s="299"/>
      <c r="Z13" s="300"/>
      <c r="AA13" s="300"/>
      <c r="AB13" s="300"/>
      <c r="AC13" s="300"/>
      <c r="AD13" s="300"/>
    </row>
    <row r="14" spans="1:30" ht="43.5">
      <c r="A14" s="1767"/>
      <c r="B14" s="1767"/>
      <c r="C14" s="298" t="s">
        <v>325</v>
      </c>
      <c r="D14" s="298" t="s">
        <v>326</v>
      </c>
      <c r="E14" s="298" t="s">
        <v>327</v>
      </c>
      <c r="F14" s="298" t="s">
        <v>325</v>
      </c>
      <c r="G14" s="298" t="s">
        <v>326</v>
      </c>
      <c r="H14" s="298" t="s">
        <v>328</v>
      </c>
      <c r="I14" s="298" t="s">
        <v>329</v>
      </c>
      <c r="J14" s="298" t="s">
        <v>330</v>
      </c>
      <c r="K14" s="301" t="s">
        <v>331</v>
      </c>
      <c r="L14" s="298" t="s">
        <v>332</v>
      </c>
      <c r="M14" s="1767"/>
      <c r="N14" s="1767"/>
      <c r="O14" s="1767"/>
      <c r="P14" s="1767"/>
      <c r="Q14" s="1767"/>
      <c r="R14" s="1767"/>
      <c r="S14" s="1767"/>
      <c r="T14" s="300" t="s">
        <v>333</v>
      </c>
      <c r="U14" s="300" t="s">
        <v>334</v>
      </c>
      <c r="V14" s="300" t="s">
        <v>335</v>
      </c>
      <c r="W14" s="300" t="s">
        <v>336</v>
      </c>
      <c r="X14" s="300" t="s">
        <v>337</v>
      </c>
      <c r="Y14" s="300" t="s">
        <v>338</v>
      </c>
      <c r="Z14" s="300" t="s">
        <v>339</v>
      </c>
      <c r="AA14" s="300" t="s">
        <v>340</v>
      </c>
      <c r="AB14" s="302" t="s">
        <v>341</v>
      </c>
      <c r="AC14" s="302" t="s">
        <v>342</v>
      </c>
      <c r="AD14" s="300" t="s">
        <v>343</v>
      </c>
    </row>
    <row r="15" spans="1:30">
      <c r="A15" s="53">
        <v>1</v>
      </c>
      <c r="B15" s="53">
        <v>2</v>
      </c>
      <c r="C15" s="53">
        <v>3</v>
      </c>
      <c r="D15" s="53">
        <v>4</v>
      </c>
      <c r="E15" s="53">
        <v>5</v>
      </c>
      <c r="F15" s="53">
        <v>6</v>
      </c>
      <c r="G15" s="53">
        <v>7</v>
      </c>
      <c r="H15" s="53">
        <v>8</v>
      </c>
      <c r="I15" s="53">
        <v>9</v>
      </c>
      <c r="J15" s="53" t="s">
        <v>344</v>
      </c>
      <c r="K15" s="53">
        <v>11</v>
      </c>
      <c r="L15" s="53">
        <v>12</v>
      </c>
      <c r="M15" s="53">
        <v>13</v>
      </c>
      <c r="N15" s="53">
        <v>14</v>
      </c>
      <c r="O15" s="53">
        <v>15</v>
      </c>
      <c r="P15" s="53">
        <v>16</v>
      </c>
      <c r="Q15" s="53">
        <v>17</v>
      </c>
      <c r="R15" s="53">
        <v>18</v>
      </c>
      <c r="S15" s="53">
        <v>19</v>
      </c>
      <c r="T15" s="53">
        <v>20</v>
      </c>
      <c r="U15" s="53">
        <v>21</v>
      </c>
      <c r="V15" s="53">
        <v>22</v>
      </c>
      <c r="W15" s="53">
        <v>23</v>
      </c>
      <c r="X15" s="53">
        <v>24</v>
      </c>
      <c r="Y15" s="53">
        <v>25</v>
      </c>
      <c r="Z15" s="53">
        <v>26</v>
      </c>
      <c r="AA15" s="53">
        <v>27</v>
      </c>
      <c r="AB15" s="53">
        <v>28</v>
      </c>
      <c r="AC15" s="53">
        <v>29</v>
      </c>
      <c r="AD15" s="53">
        <v>30</v>
      </c>
    </row>
    <row r="16" spans="1:30" ht="15.75" customHeight="1">
      <c r="A16" s="11" t="s">
        <v>345</v>
      </c>
      <c r="B16" s="225" t="s">
        <v>346</v>
      </c>
      <c r="C16" s="67">
        <v>1</v>
      </c>
      <c r="D16" s="67">
        <v>5</v>
      </c>
      <c r="E16" s="67">
        <v>0</v>
      </c>
      <c r="F16" s="71">
        <f>ROUND((C16*$F$10),2)</f>
        <v>0.24</v>
      </c>
      <c r="G16" s="67">
        <f>ROUND((D16*$G$10),2)</f>
        <v>0.72</v>
      </c>
      <c r="H16" s="67">
        <f>ROUND((E16*$H$6),2)</f>
        <v>0</v>
      </c>
      <c r="I16" s="71">
        <f>ROUND(((F16+G16+H16)*$I$10),2)</f>
        <v>0.23</v>
      </c>
      <c r="J16" s="186">
        <f>K16+L16</f>
        <v>7.84</v>
      </c>
      <c r="K16" s="186">
        <v>7.25</v>
      </c>
      <c r="L16" s="186">
        <v>0.59</v>
      </c>
      <c r="M16" s="71">
        <v>0.26</v>
      </c>
      <c r="N16" s="71">
        <f>ROUND((F16+G16+H16)*$N$10,2)</f>
        <v>0.27</v>
      </c>
      <c r="O16" s="71">
        <f>ROUND((F16+G16+H16)*$O$10,2)</f>
        <v>0.02</v>
      </c>
      <c r="P16" s="71">
        <f>ROUND((F16+G16+H16)*$P$10,2)</f>
        <v>0.03</v>
      </c>
      <c r="Q16" s="72">
        <f>ROUND((F16+G16+H16+I16+J16+M16+N16+O16+P16),2)</f>
        <v>9.61</v>
      </c>
      <c r="R16" s="94">
        <v>0</v>
      </c>
      <c r="S16" s="72">
        <f>Q16-R16</f>
        <v>9.61</v>
      </c>
      <c r="T16" s="70">
        <f>F16+G16+H16</f>
        <v>0.96</v>
      </c>
      <c r="U16" s="70">
        <f t="shared" ref="U16:V18" si="3">I16</f>
        <v>0.23</v>
      </c>
      <c r="V16" s="70">
        <f t="shared" si="3"/>
        <v>7.84</v>
      </c>
      <c r="W16" s="53"/>
      <c r="X16" s="70">
        <f>N10</f>
        <v>0.28570000000000001</v>
      </c>
      <c r="Y16" s="70">
        <f>O10</f>
        <v>2.0199999999999999E-2</v>
      </c>
      <c r="Z16" s="70">
        <f>M16+P10</f>
        <v>0.29220000000000002</v>
      </c>
      <c r="AA16" s="53"/>
      <c r="AB16" s="70">
        <f>SUM(T16:AA16)</f>
        <v>9.6280999999999999</v>
      </c>
      <c r="AC16" s="70">
        <f>R16</f>
        <v>0</v>
      </c>
      <c r="AD16" s="70">
        <f>AB16-AC16</f>
        <v>9.6280999999999999</v>
      </c>
    </row>
    <row r="17" spans="1:30" ht="15.75" customHeight="1">
      <c r="A17" s="11" t="s">
        <v>345</v>
      </c>
      <c r="B17" s="54" t="s">
        <v>347</v>
      </c>
      <c r="C17" s="67">
        <v>3</v>
      </c>
      <c r="D17" s="67">
        <v>3</v>
      </c>
      <c r="E17" s="67">
        <v>0</v>
      </c>
      <c r="F17" s="71">
        <f>ROUND((C17*$F$10),2)</f>
        <v>0.72</v>
      </c>
      <c r="G17" s="67">
        <f t="shared" ref="G17:G18" si="4">ROUND((D17*$G$10),2)</f>
        <v>0.43</v>
      </c>
      <c r="H17" s="67">
        <f>ROUND((E17*$H$6),2)</f>
        <v>0</v>
      </c>
      <c r="I17" s="71">
        <f t="shared" ref="I17:I18" si="5">ROUND(((F17+G17+H17)*$I$10),2)</f>
        <v>0.27</v>
      </c>
      <c r="J17" s="186">
        <f>K17+L17</f>
        <v>0.85</v>
      </c>
      <c r="K17" s="186">
        <v>0</v>
      </c>
      <c r="L17" s="186">
        <v>0.85</v>
      </c>
      <c r="M17" s="71">
        <v>0.3</v>
      </c>
      <c r="N17" s="71">
        <f t="shared" ref="N17:N18" si="6">ROUND((F17+G17+H17)*$N$10,2)</f>
        <v>0.33</v>
      </c>
      <c r="O17" s="71">
        <f t="shared" ref="O17:O18" si="7">ROUND((F17+G17+H17)*$O$10,2)</f>
        <v>0.02</v>
      </c>
      <c r="P17" s="71">
        <f t="shared" ref="P17:P18" si="8">ROUND((F17+G17+H17)*$P$10,2)</f>
        <v>0.04</v>
      </c>
      <c r="Q17" s="94">
        <f>ROUND((F17+G17+H17+I17+J17+M17+N17+O17+P17),2)</f>
        <v>2.96</v>
      </c>
      <c r="R17" s="94">
        <v>0</v>
      </c>
      <c r="S17" s="94">
        <f>Q17-R17</f>
        <v>2.96</v>
      </c>
      <c r="T17" s="186">
        <f>F17+G17+H17</f>
        <v>1.1499999999999999</v>
      </c>
      <c r="U17" s="186">
        <f t="shared" si="3"/>
        <v>0.27</v>
      </c>
      <c r="V17" s="186">
        <f t="shared" si="3"/>
        <v>0.85</v>
      </c>
      <c r="W17" s="187"/>
      <c r="X17" s="70">
        <f t="shared" ref="X17:X18" si="9">N11</f>
        <v>0</v>
      </c>
      <c r="Y17" s="186">
        <f t="shared" ref="Y17:Y18" si="10">O17</f>
        <v>0.02</v>
      </c>
      <c r="Z17" s="186">
        <f>M17+P17</f>
        <v>0.33999999999999997</v>
      </c>
      <c r="AA17" s="187"/>
      <c r="AB17" s="186">
        <f>SUM(T17:AA17)</f>
        <v>2.63</v>
      </c>
      <c r="AC17" s="186">
        <f>R17</f>
        <v>0</v>
      </c>
      <c r="AD17" s="186">
        <f>AB17-AC17</f>
        <v>2.63</v>
      </c>
    </row>
    <row r="18" spans="1:30" ht="15.75" customHeight="1">
      <c r="A18" s="11" t="s">
        <v>345</v>
      </c>
      <c r="B18" s="54" t="s">
        <v>348</v>
      </c>
      <c r="C18" s="67">
        <v>12</v>
      </c>
      <c r="D18" s="67">
        <v>17</v>
      </c>
      <c r="E18" s="67">
        <v>0</v>
      </c>
      <c r="F18" s="71">
        <f>ROUND((C18*$F$10),2)</f>
        <v>2.88</v>
      </c>
      <c r="G18" s="67">
        <f t="shared" si="4"/>
        <v>2.46</v>
      </c>
      <c r="H18" s="67">
        <f>ROUND((E18*$H$6),2)</f>
        <v>0</v>
      </c>
      <c r="I18" s="71">
        <f t="shared" si="5"/>
        <v>1.26</v>
      </c>
      <c r="J18" s="186">
        <f>K18+L18</f>
        <v>0.69</v>
      </c>
      <c r="K18" s="186">
        <v>0.12</v>
      </c>
      <c r="L18" s="186">
        <v>0.56999999999999995</v>
      </c>
      <c r="M18" s="71">
        <v>0.09</v>
      </c>
      <c r="N18" s="71">
        <f t="shared" si="6"/>
        <v>1.53</v>
      </c>
      <c r="O18" s="71">
        <f t="shared" si="7"/>
        <v>0.11</v>
      </c>
      <c r="P18" s="71">
        <f t="shared" si="8"/>
        <v>0.17</v>
      </c>
      <c r="Q18" s="94">
        <f>ROUND((F18+G18+H18+I18+J18+M18+N18+O18+P18),2)</f>
        <v>9.19</v>
      </c>
      <c r="R18" s="94">
        <v>0</v>
      </c>
      <c r="S18" s="94">
        <f>Q18-R18</f>
        <v>9.19</v>
      </c>
      <c r="T18" s="186">
        <f>F18+G18+H18</f>
        <v>5.34</v>
      </c>
      <c r="U18" s="186">
        <f t="shared" si="3"/>
        <v>1.26</v>
      </c>
      <c r="V18" s="186">
        <f t="shared" si="3"/>
        <v>0.69</v>
      </c>
      <c r="W18" s="187"/>
      <c r="X18" s="70">
        <f t="shared" si="9"/>
        <v>0</v>
      </c>
      <c r="Y18" s="186">
        <f t="shared" si="10"/>
        <v>0.11</v>
      </c>
      <c r="Z18" s="186">
        <f>M18+P18</f>
        <v>0.26</v>
      </c>
      <c r="AA18" s="187"/>
      <c r="AB18" s="186">
        <f>SUM(T18:AA18)</f>
        <v>7.6599999999999993</v>
      </c>
      <c r="AC18" s="186">
        <f>R18</f>
        <v>0</v>
      </c>
      <c r="AD18" s="186">
        <f>AB18-AC18</f>
        <v>7.6599999999999993</v>
      </c>
    </row>
    <row r="19" spans="1:30">
      <c r="J19" s="284"/>
      <c r="K19" s="284"/>
      <c r="L19" s="284"/>
      <c r="M19" s="284"/>
      <c r="N19" s="284"/>
      <c r="O19" s="284"/>
    </row>
    <row r="20" spans="1:30">
      <c r="J20" s="284"/>
      <c r="K20" s="284"/>
      <c r="L20" s="284"/>
      <c r="M20" s="284"/>
      <c r="N20" s="284"/>
      <c r="O20" s="284"/>
    </row>
    <row r="21" spans="1:30" s="184" customFormat="1" ht="54.75" customHeight="1">
      <c r="B21" s="303" t="s">
        <v>274</v>
      </c>
      <c r="C21" s="304" t="s">
        <v>275</v>
      </c>
      <c r="D21" s="303" t="s">
        <v>349</v>
      </c>
      <c r="E21" s="303" t="s">
        <v>350</v>
      </c>
      <c r="F21" s="303" t="s">
        <v>277</v>
      </c>
      <c r="G21" s="303" t="s">
        <v>351</v>
      </c>
      <c r="H21" s="303" t="s">
        <v>278</v>
      </c>
      <c r="I21" s="303" t="s">
        <v>279</v>
      </c>
      <c r="J21" s="303" t="s">
        <v>280</v>
      </c>
      <c r="K21" s="303" t="s">
        <v>352</v>
      </c>
      <c r="L21" s="1815" t="s">
        <v>353</v>
      </c>
      <c r="M21" s="1816"/>
      <c r="N21" s="1816"/>
      <c r="O21" s="1816"/>
      <c r="P21" s="1816"/>
      <c r="Q21" s="1817"/>
      <c r="R21" s="305"/>
      <c r="S21" s="305"/>
      <c r="T21" s="305"/>
    </row>
    <row r="22" spans="1:30" ht="36" customHeight="1">
      <c r="B22" s="232"/>
      <c r="C22" s="232"/>
      <c r="D22" s="231"/>
      <c r="E22" s="233"/>
      <c r="F22" s="231"/>
      <c r="G22" s="231"/>
      <c r="H22" s="231"/>
      <c r="I22" s="231"/>
      <c r="J22" s="231"/>
      <c r="K22" s="231"/>
      <c r="L22" s="231" t="s">
        <v>354</v>
      </c>
      <c r="M22" s="231" t="s">
        <v>355</v>
      </c>
      <c r="N22" s="231" t="s">
        <v>356</v>
      </c>
      <c r="O22" s="231" t="s">
        <v>282</v>
      </c>
      <c r="P22" s="231" t="s">
        <v>357</v>
      </c>
      <c r="Q22" s="231" t="s">
        <v>358</v>
      </c>
      <c r="R22" s="289"/>
      <c r="S22" s="289"/>
      <c r="T22" s="289"/>
    </row>
    <row r="23" spans="1:30" ht="15.75" customHeight="1">
      <c r="B23" s="126" t="s">
        <v>345</v>
      </c>
      <c r="C23" s="226" t="s">
        <v>346</v>
      </c>
      <c r="D23" s="192">
        <v>0</v>
      </c>
      <c r="E23" s="193">
        <f>S16</f>
        <v>9.61</v>
      </c>
      <c r="F23" s="194">
        <v>0</v>
      </c>
      <c r="G23" s="192">
        <f>E23-F23-D23</f>
        <v>9.61</v>
      </c>
      <c r="H23" s="194">
        <f>L23+M23+N23</f>
        <v>150</v>
      </c>
      <c r="I23" s="194">
        <v>1</v>
      </c>
      <c r="J23" s="192">
        <f>G23*H23</f>
        <v>1441.5</v>
      </c>
      <c r="K23" s="194" t="s">
        <v>287</v>
      </c>
      <c r="L23" s="194">
        <v>150</v>
      </c>
      <c r="M23" s="194">
        <v>0</v>
      </c>
      <c r="N23" s="194">
        <v>0</v>
      </c>
      <c r="O23" s="194"/>
      <c r="P23" s="194"/>
      <c r="Q23" s="195"/>
    </row>
    <row r="24" spans="1:30" ht="32.25" customHeight="1">
      <c r="B24" s="126" t="s">
        <v>345</v>
      </c>
      <c r="C24" s="127" t="s">
        <v>347</v>
      </c>
      <c r="D24" s="192">
        <v>0</v>
      </c>
      <c r="E24" s="193">
        <f>S17</f>
        <v>2.96</v>
      </c>
      <c r="F24" s="194">
        <v>0</v>
      </c>
      <c r="G24" s="192">
        <f>E24-F24-D24</f>
        <v>2.96</v>
      </c>
      <c r="H24" s="194">
        <f t="shared" ref="H24:H25" si="11">L24+M24+N24</f>
        <v>1150</v>
      </c>
      <c r="I24" s="194">
        <v>1</v>
      </c>
      <c r="J24" s="192">
        <f>G24*H24</f>
        <v>3404</v>
      </c>
      <c r="K24" s="194" t="s">
        <v>287</v>
      </c>
      <c r="L24" s="194">
        <v>1150</v>
      </c>
      <c r="M24" s="194">
        <v>0</v>
      </c>
      <c r="N24" s="194">
        <v>0</v>
      </c>
      <c r="O24" s="194"/>
      <c r="P24" s="194"/>
      <c r="Q24" s="195"/>
    </row>
    <row r="25" spans="1:30" ht="27" customHeight="1">
      <c r="B25" s="126" t="s">
        <v>345</v>
      </c>
      <c r="C25" s="127" t="s">
        <v>348</v>
      </c>
      <c r="D25" s="192">
        <v>0</v>
      </c>
      <c r="E25" s="193">
        <f>S18</f>
        <v>9.19</v>
      </c>
      <c r="F25" s="194">
        <v>0</v>
      </c>
      <c r="G25" s="192">
        <f>E25-F25-D25</f>
        <v>9.19</v>
      </c>
      <c r="H25" s="194">
        <f t="shared" si="11"/>
        <v>1279</v>
      </c>
      <c r="I25" s="194">
        <v>1</v>
      </c>
      <c r="J25" s="192">
        <f>G25*H25</f>
        <v>11754.01</v>
      </c>
      <c r="K25" s="194" t="s">
        <v>287</v>
      </c>
      <c r="L25" s="194">
        <v>1279</v>
      </c>
      <c r="M25" s="194">
        <v>0</v>
      </c>
      <c r="N25" s="194">
        <v>0</v>
      </c>
      <c r="O25" s="194"/>
      <c r="P25" s="194"/>
      <c r="Q25" s="195"/>
    </row>
    <row r="26" spans="1:30">
      <c r="B26" s="108"/>
      <c r="C26" s="197"/>
      <c r="D26" s="110"/>
      <c r="E26" s="110"/>
      <c r="F26" s="110"/>
      <c r="G26" s="110"/>
      <c r="H26" s="111">
        <f>SUM(H23:H25)</f>
        <v>2579</v>
      </c>
      <c r="I26" s="110"/>
      <c r="J26" s="112"/>
      <c r="K26" s="110"/>
      <c r="L26" s="198"/>
      <c r="M26" s="111"/>
      <c r="N26" s="111"/>
      <c r="O26" s="110"/>
      <c r="P26" s="110"/>
      <c r="Q26" s="114"/>
    </row>
    <row r="28" spans="1:30" ht="15" customHeight="1">
      <c r="B28" s="1818" t="s">
        <v>359</v>
      </c>
      <c r="C28" s="1818" t="s">
        <v>360</v>
      </c>
      <c r="D28" s="1818" t="s">
        <v>361</v>
      </c>
      <c r="E28" s="1818" t="s">
        <v>362</v>
      </c>
      <c r="F28" s="1818" t="s">
        <v>275</v>
      </c>
      <c r="G28" s="1818" t="s">
        <v>363</v>
      </c>
      <c r="H28" s="1819" t="s">
        <v>364</v>
      </c>
      <c r="I28" s="1820"/>
      <c r="J28" s="1820"/>
      <c r="K28" s="1820"/>
      <c r="L28" s="1820"/>
      <c r="M28" s="1820"/>
      <c r="N28" s="1820"/>
      <c r="O28" s="1820"/>
      <c r="P28" s="1820"/>
      <c r="Q28" s="1820"/>
      <c r="R28" s="1820"/>
      <c r="S28" s="1820"/>
      <c r="T28" s="1820"/>
      <c r="U28" s="1820"/>
      <c r="V28" s="1821"/>
    </row>
    <row r="29" spans="1:30" ht="33" customHeight="1">
      <c r="B29" s="1818"/>
      <c r="C29" s="1818"/>
      <c r="D29" s="1818"/>
      <c r="E29" s="1818"/>
      <c r="F29" s="1818"/>
      <c r="G29" s="1818"/>
      <c r="H29" s="285" t="s">
        <v>365</v>
      </c>
      <c r="I29" s="285" t="s">
        <v>366</v>
      </c>
      <c r="J29" s="285" t="s">
        <v>367</v>
      </c>
      <c r="K29" s="285" t="s">
        <v>368</v>
      </c>
      <c r="L29" s="285" t="s">
        <v>369</v>
      </c>
      <c r="M29" s="285" t="s">
        <v>365</v>
      </c>
      <c r="N29" s="285" t="s">
        <v>366</v>
      </c>
      <c r="O29" s="285" t="s">
        <v>367</v>
      </c>
      <c r="P29" s="285" t="s">
        <v>368</v>
      </c>
      <c r="Q29" s="285" t="s">
        <v>369</v>
      </c>
      <c r="R29" s="285" t="s">
        <v>365</v>
      </c>
      <c r="S29" s="285" t="s">
        <v>366</v>
      </c>
      <c r="T29" s="285" t="s">
        <v>367</v>
      </c>
      <c r="U29" s="285" t="s">
        <v>368</v>
      </c>
      <c r="V29" s="285" t="s">
        <v>369</v>
      </c>
    </row>
    <row r="30" spans="1:30" ht="60" customHeight="1">
      <c r="B30" s="1818"/>
      <c r="C30" s="1818"/>
      <c r="D30" s="1818"/>
      <c r="E30" s="1818"/>
      <c r="F30" s="1818"/>
      <c r="G30" s="1818"/>
      <c r="H30" s="1819" t="s">
        <v>370</v>
      </c>
      <c r="I30" s="1820"/>
      <c r="J30" s="1820"/>
      <c r="K30" s="1820"/>
      <c r="L30" s="1820"/>
      <c r="M30" s="1819" t="s">
        <v>1007</v>
      </c>
      <c r="N30" s="1820"/>
      <c r="O30" s="1820"/>
      <c r="P30" s="1820"/>
      <c r="Q30" s="1820"/>
      <c r="R30" s="1813" t="s">
        <v>371</v>
      </c>
      <c r="S30" s="1813"/>
      <c r="T30" s="1813"/>
      <c r="U30" s="1813"/>
      <c r="V30" s="1813"/>
    </row>
    <row r="31" spans="1:30">
      <c r="B31" s="1814" t="s">
        <v>372</v>
      </c>
      <c r="C31" s="1814"/>
      <c r="D31" s="1814"/>
      <c r="E31" s="1814"/>
      <c r="F31" s="1814"/>
      <c r="G31" s="1814"/>
      <c r="H31" s="286">
        <f>ROUND(SUM(H32:H101),0)</f>
        <v>0</v>
      </c>
      <c r="I31" s="286">
        <f t="shared" ref="I31:V31" si="12">ROUND(SUM(I32:I101),0)</f>
        <v>0</v>
      </c>
      <c r="J31" s="286">
        <f t="shared" si="12"/>
        <v>16600</v>
      </c>
      <c r="K31" s="286">
        <f t="shared" si="12"/>
        <v>0</v>
      </c>
      <c r="L31" s="286">
        <f t="shared" si="12"/>
        <v>0</v>
      </c>
      <c r="M31" s="286">
        <f t="shared" si="12"/>
        <v>0</v>
      </c>
      <c r="N31" s="286">
        <f t="shared" si="12"/>
        <v>0</v>
      </c>
      <c r="O31" s="286">
        <f t="shared" si="12"/>
        <v>16600</v>
      </c>
      <c r="P31" s="286">
        <f t="shared" si="12"/>
        <v>0</v>
      </c>
      <c r="Q31" s="286">
        <f t="shared" si="12"/>
        <v>0</v>
      </c>
      <c r="R31" s="286">
        <f t="shared" si="12"/>
        <v>0</v>
      </c>
      <c r="S31" s="286">
        <f t="shared" si="12"/>
        <v>0</v>
      </c>
      <c r="T31" s="286">
        <f t="shared" si="12"/>
        <v>16600</v>
      </c>
      <c r="U31" s="286">
        <f t="shared" si="12"/>
        <v>0</v>
      </c>
      <c r="V31" s="286">
        <f t="shared" si="12"/>
        <v>0</v>
      </c>
    </row>
    <row r="32" spans="1:30" ht="15.75" customHeight="1">
      <c r="B32" s="287">
        <v>1</v>
      </c>
      <c r="C32" s="290"/>
      <c r="D32" s="291" t="s">
        <v>373</v>
      </c>
      <c r="E32" s="126" t="s">
        <v>345</v>
      </c>
      <c r="F32" s="226" t="s">
        <v>346</v>
      </c>
      <c r="G32" s="228"/>
      <c r="H32" s="227">
        <f>G23*N23</f>
        <v>0</v>
      </c>
      <c r="I32" s="227">
        <v>0</v>
      </c>
      <c r="J32" s="227">
        <f>G23*L23</f>
        <v>1441.5</v>
      </c>
      <c r="K32" s="227">
        <v>0</v>
      </c>
      <c r="L32" s="227">
        <v>0</v>
      </c>
      <c r="M32" s="228">
        <f>H32</f>
        <v>0</v>
      </c>
      <c r="N32" s="228">
        <f t="shared" ref="N32:Q34" si="13">I32</f>
        <v>0</v>
      </c>
      <c r="O32" s="228">
        <f t="shared" si="13"/>
        <v>1441.5</v>
      </c>
      <c r="P32" s="228">
        <f t="shared" si="13"/>
        <v>0</v>
      </c>
      <c r="Q32" s="228">
        <f t="shared" si="13"/>
        <v>0</v>
      </c>
      <c r="R32" s="228">
        <f>H32</f>
        <v>0</v>
      </c>
      <c r="S32" s="228">
        <f t="shared" ref="S32:V34" si="14">I32</f>
        <v>0</v>
      </c>
      <c r="T32" s="228">
        <f t="shared" si="14"/>
        <v>1441.5</v>
      </c>
      <c r="U32" s="228">
        <f t="shared" si="14"/>
        <v>0</v>
      </c>
      <c r="V32" s="228">
        <f t="shared" si="14"/>
        <v>0</v>
      </c>
    </row>
    <row r="33" spans="2:22" ht="15.75">
      <c r="B33" s="287">
        <v>2</v>
      </c>
      <c r="C33" s="290"/>
      <c r="D33" s="291" t="s">
        <v>373</v>
      </c>
      <c r="E33" s="126" t="s">
        <v>345</v>
      </c>
      <c r="F33" s="127" t="s">
        <v>347</v>
      </c>
      <c r="G33" s="292"/>
      <c r="H33" s="227">
        <f t="shared" ref="H33:H34" si="15">G24*N24</f>
        <v>0</v>
      </c>
      <c r="I33" s="227">
        <v>0</v>
      </c>
      <c r="J33" s="227">
        <f t="shared" ref="J33:J34" si="16">G24*L24</f>
        <v>3404</v>
      </c>
      <c r="K33" s="227">
        <v>0</v>
      </c>
      <c r="L33" s="227">
        <v>0</v>
      </c>
      <c r="M33" s="228">
        <f>H33</f>
        <v>0</v>
      </c>
      <c r="N33" s="228">
        <f t="shared" si="13"/>
        <v>0</v>
      </c>
      <c r="O33" s="228">
        <f t="shared" si="13"/>
        <v>3404</v>
      </c>
      <c r="P33" s="228">
        <f t="shared" si="13"/>
        <v>0</v>
      </c>
      <c r="Q33" s="228">
        <f t="shared" si="13"/>
        <v>0</v>
      </c>
      <c r="R33" s="228">
        <f>H33</f>
        <v>0</v>
      </c>
      <c r="S33" s="228">
        <f t="shared" si="14"/>
        <v>0</v>
      </c>
      <c r="T33" s="228">
        <f t="shared" si="14"/>
        <v>3404</v>
      </c>
      <c r="U33" s="228">
        <f t="shared" si="14"/>
        <v>0</v>
      </c>
      <c r="V33" s="228">
        <f t="shared" si="14"/>
        <v>0</v>
      </c>
    </row>
    <row r="34" spans="2:22" ht="24.75" customHeight="1">
      <c r="B34" s="287">
        <v>3</v>
      </c>
      <c r="C34" s="290"/>
      <c r="D34" s="291" t="s">
        <v>373</v>
      </c>
      <c r="E34" s="126" t="s">
        <v>345</v>
      </c>
      <c r="F34" s="127" t="s">
        <v>348</v>
      </c>
      <c r="G34" s="292"/>
      <c r="H34" s="227">
        <f t="shared" si="15"/>
        <v>0</v>
      </c>
      <c r="I34" s="227">
        <v>0</v>
      </c>
      <c r="J34" s="227">
        <f t="shared" si="16"/>
        <v>11754.01</v>
      </c>
      <c r="K34" s="227">
        <v>0</v>
      </c>
      <c r="L34" s="227">
        <v>0</v>
      </c>
      <c r="M34" s="228">
        <f>H34</f>
        <v>0</v>
      </c>
      <c r="N34" s="228">
        <f t="shared" si="13"/>
        <v>0</v>
      </c>
      <c r="O34" s="228">
        <f t="shared" si="13"/>
        <v>11754.01</v>
      </c>
      <c r="P34" s="228">
        <f t="shared" si="13"/>
        <v>0</v>
      </c>
      <c r="Q34" s="228">
        <f t="shared" si="13"/>
        <v>0</v>
      </c>
      <c r="R34" s="228">
        <f>H34</f>
        <v>0</v>
      </c>
      <c r="S34" s="228">
        <f t="shared" si="14"/>
        <v>0</v>
      </c>
      <c r="T34" s="228">
        <f t="shared" si="14"/>
        <v>11754.01</v>
      </c>
      <c r="U34" s="228">
        <f t="shared" si="14"/>
        <v>0</v>
      </c>
      <c r="V34" s="228">
        <f t="shared" si="14"/>
        <v>0</v>
      </c>
    </row>
  </sheetData>
  <mergeCells count="29">
    <mergeCell ref="N8:N9"/>
    <mergeCell ref="O8:O9"/>
    <mergeCell ref="P8:P9"/>
    <mergeCell ref="A12:A14"/>
    <mergeCell ref="B12:B14"/>
    <mergeCell ref="C12:L12"/>
    <mergeCell ref="M12:P12"/>
    <mergeCell ref="Q12:Q14"/>
    <mergeCell ref="R12:R14"/>
    <mergeCell ref="S12:S14"/>
    <mergeCell ref="C13:E13"/>
    <mergeCell ref="F13:H13"/>
    <mergeCell ref="J13:L13"/>
    <mergeCell ref="M13:M14"/>
    <mergeCell ref="N13:N14"/>
    <mergeCell ref="O13:O14"/>
    <mergeCell ref="P13:P14"/>
    <mergeCell ref="R30:V30"/>
    <mergeCell ref="B31:G31"/>
    <mergeCell ref="L21:Q21"/>
    <mergeCell ref="B28:B30"/>
    <mergeCell ref="C28:C30"/>
    <mergeCell ref="D28:D30"/>
    <mergeCell ref="E28:E30"/>
    <mergeCell ref="F28:F30"/>
    <mergeCell ref="G28:G30"/>
    <mergeCell ref="H28:V28"/>
    <mergeCell ref="H30:L30"/>
    <mergeCell ref="M30:Q30"/>
  </mergeCells>
  <pageMargins left="0.7" right="0.7" top="0.75" bottom="0.75" header="0.3" footer="0.3"/>
  <pageSetup paperSize="9" scale="1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E7"/>
  <sheetViews>
    <sheetView zoomScaleNormal="100" workbookViewId="0">
      <selection activeCell="B5" sqref="B5"/>
    </sheetView>
  </sheetViews>
  <sheetFormatPr defaultColWidth="9.125" defaultRowHeight="12.75"/>
  <cols>
    <col min="1" max="1" width="56.5" style="431" customWidth="1"/>
    <col min="2" max="2" width="41.5" style="431" customWidth="1"/>
    <col min="3" max="16384" width="9.125" style="431"/>
  </cols>
  <sheetData>
    <row r="1" spans="1:5">
      <c r="B1" s="445" t="s">
        <v>874</v>
      </c>
    </row>
    <row r="2" spans="1:5">
      <c r="B2" s="435"/>
    </row>
    <row r="3" spans="1:5" ht="15.75">
      <c r="A3" s="1699" t="s">
        <v>873</v>
      </c>
      <c r="B3" s="1699"/>
      <c r="C3" s="436"/>
      <c r="D3" s="436"/>
      <c r="E3" s="436"/>
    </row>
    <row r="4" spans="1:5">
      <c r="A4" s="439"/>
      <c r="B4" s="439"/>
      <c r="C4" s="436"/>
      <c r="D4" s="436"/>
      <c r="E4" s="436"/>
    </row>
    <row r="5" spans="1:5">
      <c r="A5" s="433" t="s">
        <v>1</v>
      </c>
      <c r="B5" s="432" t="s">
        <v>913</v>
      </c>
      <c r="E5" s="437"/>
    </row>
    <row r="6" spans="1:5">
      <c r="A6" s="438" t="s">
        <v>873</v>
      </c>
      <c r="B6" s="434">
        <v>48400</v>
      </c>
      <c r="E6" s="437"/>
    </row>
    <row r="7" spans="1:5" ht="52.5" customHeight="1">
      <c r="A7" s="1700" t="s">
        <v>911</v>
      </c>
      <c r="B7" s="1700"/>
    </row>
  </sheetData>
  <mergeCells count="2">
    <mergeCell ref="A3:B3"/>
    <mergeCell ref="A7:B7"/>
  </mergeCells>
  <pageMargins left="0.7" right="0.7" top="0.75" bottom="0.75" header="0.3" footer="0.3"/>
  <pageSetup paperSize="9" scale="8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B1:I20"/>
  <sheetViews>
    <sheetView zoomScale="80" zoomScaleNormal="80" workbookViewId="0">
      <selection activeCell="B13" sqref="B13"/>
    </sheetView>
  </sheetViews>
  <sheetFormatPr defaultColWidth="8.75" defaultRowHeight="14.25"/>
  <cols>
    <col min="1" max="1" width="9.25" style="13" customWidth="1"/>
    <col min="2" max="2" width="35.25" style="13" customWidth="1"/>
    <col min="3" max="3" width="38.75" style="13" customWidth="1"/>
    <col min="4" max="4" width="32.75" style="13" customWidth="1"/>
    <col min="5" max="5" width="36.5" style="13" customWidth="1"/>
    <col min="6" max="6" width="15" style="13" customWidth="1"/>
    <col min="7" max="7" width="16.25" style="13" customWidth="1"/>
    <col min="8" max="8" width="11.75" style="13" customWidth="1"/>
    <col min="9" max="9" width="17.5" style="13" customWidth="1"/>
    <col min="10" max="16384" width="8.75" style="13"/>
  </cols>
  <sheetData>
    <row r="1" spans="2:9">
      <c r="F1" s="453" t="s">
        <v>645</v>
      </c>
    </row>
    <row r="3" spans="2:9">
      <c r="B3" s="1824" t="s">
        <v>646</v>
      </c>
      <c r="C3" s="1824"/>
      <c r="D3" s="1824"/>
      <c r="E3" s="1824"/>
      <c r="F3" s="1824"/>
      <c r="G3" s="1824"/>
    </row>
    <row r="4" spans="2:9">
      <c r="H4" s="403"/>
    </row>
    <row r="5" spans="2:9" ht="45">
      <c r="B5" s="15" t="s">
        <v>265</v>
      </c>
      <c r="C5" s="37" t="s">
        <v>267</v>
      </c>
      <c r="D5" s="37" t="s">
        <v>392</v>
      </c>
      <c r="E5" s="15" t="s">
        <v>376</v>
      </c>
    </row>
    <row r="6" spans="2:9" ht="30">
      <c r="B6" s="16" t="s">
        <v>52</v>
      </c>
      <c r="C6" s="670">
        <f>C11*D11*F11</f>
        <v>17460</v>
      </c>
      <c r="D6" s="670">
        <f>C6+(C11*E11*F11)</f>
        <v>23280</v>
      </c>
      <c r="E6" s="670">
        <f>D6</f>
        <v>23280</v>
      </c>
    </row>
    <row r="7" spans="2:9" s="38" customFormat="1"/>
    <row r="9" spans="2:9" ht="15.6" customHeight="1">
      <c r="B9" s="1825" t="s">
        <v>647</v>
      </c>
      <c r="C9" s="1826" t="s">
        <v>382</v>
      </c>
      <c r="D9" s="1828" t="s">
        <v>648</v>
      </c>
      <c r="E9" s="1828" t="s">
        <v>649</v>
      </c>
      <c r="F9" s="1830" t="s">
        <v>428</v>
      </c>
      <c r="G9" s="1831"/>
      <c r="H9" s="1832"/>
      <c r="I9" s="1822" t="s">
        <v>429</v>
      </c>
    </row>
    <row r="10" spans="2:9" ht="45.75" customHeight="1">
      <c r="B10" s="1825"/>
      <c r="C10" s="1827"/>
      <c r="D10" s="1829"/>
      <c r="E10" s="1829"/>
      <c r="F10" s="39" t="s">
        <v>354</v>
      </c>
      <c r="G10" s="39" t="s">
        <v>355</v>
      </c>
      <c r="H10" s="39" t="s">
        <v>356</v>
      </c>
      <c r="I10" s="1823"/>
    </row>
    <row r="11" spans="2:9" ht="15.75">
      <c r="B11" s="40" t="s">
        <v>650</v>
      </c>
      <c r="C11" s="41">
        <v>19.399999999999999</v>
      </c>
      <c r="D11" s="42">
        <v>6</v>
      </c>
      <c r="E11" s="42">
        <v>2</v>
      </c>
      <c r="F11" s="42">
        <v>150</v>
      </c>
      <c r="G11" s="42">
        <v>0</v>
      </c>
      <c r="H11" s="42">
        <v>0</v>
      </c>
      <c r="I11" s="7">
        <f>ROUND(C11*D11*F11,0)</f>
        <v>17460</v>
      </c>
    </row>
    <row r="12" spans="2:9">
      <c r="B12" s="454" t="s">
        <v>651</v>
      </c>
    </row>
    <row r="13" spans="2:9">
      <c r="B13" s="454" t="s">
        <v>652</v>
      </c>
    </row>
    <row r="14" spans="2:9">
      <c r="B14" s="455" t="s">
        <v>653</v>
      </c>
    </row>
    <row r="16" spans="2:9">
      <c r="B16" s="142"/>
    </row>
    <row r="17" spans="2:4">
      <c r="B17" s="142"/>
    </row>
    <row r="18" spans="2:4">
      <c r="B18" s="142"/>
    </row>
    <row r="20" spans="2:4" ht="15">
      <c r="D20" s="442"/>
    </row>
  </sheetData>
  <mergeCells count="7">
    <mergeCell ref="I9:I10"/>
    <mergeCell ref="B3:G3"/>
    <mergeCell ref="B9:B10"/>
    <mergeCell ref="C9:C10"/>
    <mergeCell ref="D9:D10"/>
    <mergeCell ref="E9:E10"/>
    <mergeCell ref="F9:H9"/>
  </mergeCells>
  <pageMargins left="0.7" right="0.7" top="0.75" bottom="0.75" header="0.3" footer="0.3"/>
  <pageSetup paperSize="9" scale="3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pageSetUpPr fitToPage="1"/>
  </sheetPr>
  <dimension ref="A1:AE75"/>
  <sheetViews>
    <sheetView topLeftCell="A44" zoomScaleNormal="100" workbookViewId="0">
      <selection activeCell="H46" sqref="H46"/>
    </sheetView>
  </sheetViews>
  <sheetFormatPr defaultColWidth="9.125" defaultRowHeight="15"/>
  <cols>
    <col min="1" max="1" width="9.125" style="448"/>
    <col min="2" max="2" width="31.5" style="448" customWidth="1"/>
    <col min="3" max="3" width="40.5" style="448" customWidth="1"/>
    <col min="4" max="4" width="22.5" style="448" customWidth="1"/>
    <col min="5" max="5" width="33.125" style="448" customWidth="1"/>
    <col min="6" max="6" width="42.875" style="448" customWidth="1"/>
    <col min="7" max="7" width="20" style="448" customWidth="1"/>
    <col min="8" max="8" width="14.125" style="448" customWidth="1"/>
    <col min="9" max="9" width="15.5" style="448" customWidth="1"/>
    <col min="10" max="10" width="24.5" style="448" customWidth="1"/>
    <col min="11" max="11" width="34.5" style="448" customWidth="1"/>
    <col min="12" max="12" width="20.5" style="448" customWidth="1"/>
    <col min="13" max="13" width="12" style="448" customWidth="1"/>
    <col min="14" max="14" width="12.5" style="448" customWidth="1"/>
    <col min="15" max="15" width="15.125" style="448" customWidth="1"/>
    <col min="16" max="16" width="15.5" style="448" customWidth="1"/>
    <col min="17" max="17" width="61.875" style="448" customWidth="1"/>
    <col min="18" max="18" width="12.5" style="448" customWidth="1"/>
    <col min="19" max="19" width="15.5" style="448" customWidth="1"/>
    <col min="20" max="21" width="16.5" style="448" customWidth="1"/>
    <col min="22" max="22" width="16.125" style="448" customWidth="1"/>
    <col min="23" max="24" width="9" style="448" bestFit="1" customWidth="1"/>
    <col min="25" max="27" width="10" style="448" bestFit="1" customWidth="1"/>
    <col min="28" max="28" width="9" style="448" bestFit="1" customWidth="1"/>
    <col min="29" max="29" width="10" style="448" bestFit="1" customWidth="1"/>
    <col min="30" max="30" width="9" style="448" bestFit="1" customWidth="1"/>
    <col min="31" max="31" width="10" style="448" bestFit="1" customWidth="1"/>
    <col min="32" max="16384" width="9.125" style="448"/>
  </cols>
  <sheetData>
    <row r="1" spans="1:31">
      <c r="A1" s="179"/>
      <c r="J1" s="456" t="s">
        <v>654</v>
      </c>
      <c r="L1" s="457"/>
    </row>
    <row r="2" spans="1:31">
      <c r="A2" s="179"/>
      <c r="J2" s="456"/>
      <c r="L2" s="457"/>
    </row>
    <row r="3" spans="1:31" ht="29.25" customHeight="1">
      <c r="B3" s="1841" t="s">
        <v>993</v>
      </c>
      <c r="C3" s="1841"/>
      <c r="D3" s="1841"/>
      <c r="E3" s="1841"/>
    </row>
    <row r="4" spans="1:31" ht="14.45" customHeight="1">
      <c r="B4" s="458"/>
      <c r="C4" s="458"/>
      <c r="D4" s="458"/>
      <c r="E4" s="458"/>
    </row>
    <row r="5" spans="1:31" ht="33.75" customHeight="1">
      <c r="B5" s="518"/>
      <c r="C5" s="519" t="s">
        <v>267</v>
      </c>
      <c r="D5" s="520" t="s">
        <v>392</v>
      </c>
      <c r="E5" s="520" t="s">
        <v>371</v>
      </c>
      <c r="F5" s="179"/>
      <c r="G5" s="179"/>
      <c r="H5" s="179"/>
      <c r="I5" s="521" t="s">
        <v>303</v>
      </c>
      <c r="J5" s="521" t="s">
        <v>304</v>
      </c>
      <c r="K5" s="521" t="s">
        <v>305</v>
      </c>
      <c r="L5" s="521" t="s">
        <v>306</v>
      </c>
      <c r="M5" s="179"/>
      <c r="N5" s="179"/>
      <c r="O5" s="1842" t="s">
        <v>307</v>
      </c>
      <c r="P5" s="1842" t="s">
        <v>308</v>
      </c>
      <c r="Q5" s="1842" t="s">
        <v>309</v>
      </c>
    </row>
    <row r="6" spans="1:31" ht="36.75" customHeight="1">
      <c r="B6" s="522" t="s">
        <v>53</v>
      </c>
      <c r="C6" s="669">
        <f>H56</f>
        <v>0</v>
      </c>
      <c r="D6" s="669">
        <f>C6</f>
        <v>0</v>
      </c>
      <c r="E6" s="669">
        <f>C6</f>
        <v>0</v>
      </c>
      <c r="F6" s="179"/>
      <c r="G6" s="1844" t="s">
        <v>310</v>
      </c>
      <c r="H6" s="1845"/>
      <c r="I6" s="236">
        <v>2304</v>
      </c>
      <c r="J6" s="236">
        <v>1388</v>
      </c>
      <c r="K6" s="236">
        <v>925</v>
      </c>
      <c r="L6" s="521"/>
      <c r="M6" s="179"/>
      <c r="N6" s="179"/>
      <c r="O6" s="1843"/>
      <c r="P6" s="1843"/>
      <c r="Q6" s="1843"/>
    </row>
    <row r="7" spans="1:31" ht="38.25">
      <c r="B7" s="522" t="s">
        <v>27</v>
      </c>
      <c r="C7" s="669">
        <f>I56</f>
        <v>0</v>
      </c>
      <c r="D7" s="669">
        <f>C7</f>
        <v>0</v>
      </c>
      <c r="E7" s="669">
        <f>C7</f>
        <v>0</v>
      </c>
      <c r="F7" s="179"/>
      <c r="G7" s="1844" t="s">
        <v>311</v>
      </c>
      <c r="H7" s="1845"/>
      <c r="I7" s="237">
        <f>ROUND(I6/9600,4)</f>
        <v>0.24</v>
      </c>
      <c r="J7" s="523">
        <f>ROUND(J6/9600,4)</f>
        <v>0.14460000000000001</v>
      </c>
      <c r="K7" s="523">
        <f>ROUND(K6/9600,4)</f>
        <v>9.64E-2</v>
      </c>
      <c r="L7" s="521">
        <v>0.2359</v>
      </c>
      <c r="M7" s="179"/>
      <c r="N7" s="524" t="s">
        <v>312</v>
      </c>
      <c r="O7" s="525">
        <v>0.28570000000000001</v>
      </c>
      <c r="P7" s="525">
        <v>2.0199999999999999E-2</v>
      </c>
      <c r="Q7" s="525">
        <v>3.2199999999999999E-2</v>
      </c>
    </row>
    <row r="8" spans="1:31" ht="25.5">
      <c r="B8" s="522" t="s">
        <v>52</v>
      </c>
      <c r="C8" s="669">
        <f>J56</f>
        <v>0</v>
      </c>
      <c r="D8" s="669">
        <f>C8</f>
        <v>0</v>
      </c>
      <c r="E8" s="669">
        <f>C8</f>
        <v>0</v>
      </c>
      <c r="F8" s="179"/>
      <c r="G8" s="179"/>
      <c r="H8" s="179"/>
      <c r="I8" s="179"/>
      <c r="J8" s="179"/>
      <c r="K8" s="179"/>
    </row>
    <row r="9" spans="1:31" ht="25.5">
      <c r="B9" s="522" t="s">
        <v>51</v>
      </c>
      <c r="C9" s="669">
        <f>K56</f>
        <v>0</v>
      </c>
      <c r="D9" s="669">
        <f>C9</f>
        <v>0</v>
      </c>
      <c r="E9" s="669">
        <f>C9</f>
        <v>0</v>
      </c>
      <c r="F9" s="179"/>
      <c r="G9" s="179"/>
      <c r="H9" s="179"/>
      <c r="I9" s="179"/>
      <c r="J9" s="179"/>
      <c r="K9" s="179"/>
    </row>
    <row r="10" spans="1:31" ht="36" customHeight="1">
      <c r="B10" s="522" t="s">
        <v>106</v>
      </c>
      <c r="C10" s="755">
        <f>L56</f>
        <v>202996</v>
      </c>
      <c r="D10" s="755">
        <f>C10</f>
        <v>202996</v>
      </c>
      <c r="E10" s="755">
        <f>C10</f>
        <v>202996</v>
      </c>
      <c r="F10" s="179"/>
      <c r="G10" s="179"/>
      <c r="H10" s="179"/>
      <c r="I10" s="179"/>
      <c r="J10" s="179"/>
      <c r="K10" s="179"/>
    </row>
    <row r="11" spans="1:31">
      <c r="B11" s="459"/>
      <c r="C11" s="460"/>
      <c r="D11" s="461"/>
      <c r="E11" s="462"/>
    </row>
    <row r="12" spans="1:31">
      <c r="B12" s="1839" t="s">
        <v>274</v>
      </c>
      <c r="C12" s="1839" t="s">
        <v>275</v>
      </c>
      <c r="D12" s="1839" t="s">
        <v>313</v>
      </c>
      <c r="E12" s="1839"/>
      <c r="F12" s="1839"/>
      <c r="G12" s="1839"/>
      <c r="H12" s="1839"/>
      <c r="I12" s="1839"/>
      <c r="J12" s="1839"/>
      <c r="K12" s="1839"/>
      <c r="L12" s="1839"/>
      <c r="M12" s="1839"/>
      <c r="N12" s="1839"/>
      <c r="O12" s="1839"/>
      <c r="P12" s="1839"/>
      <c r="Q12" s="1839"/>
      <c r="R12" s="1838" t="s">
        <v>314</v>
      </c>
      <c r="S12" s="1838" t="s">
        <v>315</v>
      </c>
      <c r="T12" s="1838" t="s">
        <v>316</v>
      </c>
      <c r="U12" s="465"/>
      <c r="V12" s="465"/>
      <c r="W12" s="465"/>
      <c r="X12" s="465"/>
      <c r="Y12" s="465"/>
      <c r="Z12" s="465"/>
      <c r="AA12" s="465"/>
      <c r="AB12" s="465"/>
      <c r="AC12" s="465"/>
      <c r="AD12" s="465"/>
      <c r="AE12" s="465"/>
    </row>
    <row r="13" spans="1:31" ht="42.75">
      <c r="B13" s="1839"/>
      <c r="C13" s="1839"/>
      <c r="D13" s="1839" t="s">
        <v>317</v>
      </c>
      <c r="E13" s="1839"/>
      <c r="F13" s="1839"/>
      <c r="G13" s="1840" t="s">
        <v>318</v>
      </c>
      <c r="H13" s="1840"/>
      <c r="I13" s="1840"/>
      <c r="J13" s="463" t="s">
        <v>319</v>
      </c>
      <c r="K13" s="1839" t="s">
        <v>320</v>
      </c>
      <c r="L13" s="1839"/>
      <c r="M13" s="1839"/>
      <c r="N13" s="1839" t="s">
        <v>321</v>
      </c>
      <c r="O13" s="1839" t="s">
        <v>322</v>
      </c>
      <c r="P13" s="1839" t="s">
        <v>323</v>
      </c>
      <c r="Q13" s="1839" t="s">
        <v>324</v>
      </c>
      <c r="R13" s="1838"/>
      <c r="S13" s="1838"/>
      <c r="T13" s="1838"/>
      <c r="U13" s="465"/>
      <c r="V13" s="465"/>
      <c r="W13" s="465"/>
      <c r="X13" s="465"/>
      <c r="Y13" s="465"/>
      <c r="Z13" s="465"/>
      <c r="AA13" s="466"/>
      <c r="AB13" s="466"/>
      <c r="AC13" s="466"/>
      <c r="AD13" s="466"/>
      <c r="AE13" s="466"/>
    </row>
    <row r="14" spans="1:31" ht="45" customHeight="1">
      <c r="B14" s="1839"/>
      <c r="C14" s="1839"/>
      <c r="D14" s="463" t="s">
        <v>325</v>
      </c>
      <c r="E14" s="463" t="s">
        <v>326</v>
      </c>
      <c r="F14" s="463" t="s">
        <v>327</v>
      </c>
      <c r="G14" s="463" t="s">
        <v>325</v>
      </c>
      <c r="H14" s="463" t="s">
        <v>326</v>
      </c>
      <c r="I14" s="463" t="s">
        <v>328</v>
      </c>
      <c r="J14" s="463" t="s">
        <v>329</v>
      </c>
      <c r="K14" s="463" t="s">
        <v>330</v>
      </c>
      <c r="L14" s="467" t="s">
        <v>331</v>
      </c>
      <c r="M14" s="463" t="s">
        <v>332</v>
      </c>
      <c r="N14" s="1839"/>
      <c r="O14" s="1839"/>
      <c r="P14" s="1839"/>
      <c r="Q14" s="1839"/>
      <c r="R14" s="1838"/>
      <c r="S14" s="1838"/>
      <c r="T14" s="1838"/>
      <c r="U14" s="466" t="s">
        <v>333</v>
      </c>
      <c r="V14" s="466" t="s">
        <v>334</v>
      </c>
      <c r="W14" s="466" t="s">
        <v>335</v>
      </c>
      <c r="X14" s="466" t="s">
        <v>336</v>
      </c>
      <c r="Y14" s="466" t="s">
        <v>337</v>
      </c>
      <c r="Z14" s="466" t="s">
        <v>338</v>
      </c>
      <c r="AA14" s="466" t="s">
        <v>339</v>
      </c>
      <c r="AB14" s="466" t="s">
        <v>340</v>
      </c>
      <c r="AC14" s="464" t="s">
        <v>341</v>
      </c>
      <c r="AD14" s="464" t="s">
        <v>342</v>
      </c>
      <c r="AE14" s="468" t="s">
        <v>343</v>
      </c>
    </row>
    <row r="15" spans="1:31">
      <c r="B15" s="469">
        <v>1</v>
      </c>
      <c r="C15" s="469">
        <v>2</v>
      </c>
      <c r="D15" s="469">
        <v>3</v>
      </c>
      <c r="E15" s="469">
        <v>4</v>
      </c>
      <c r="F15" s="469">
        <v>5</v>
      </c>
      <c r="G15" s="469">
        <v>6</v>
      </c>
      <c r="H15" s="469">
        <v>7</v>
      </c>
      <c r="I15" s="469">
        <v>8</v>
      </c>
      <c r="J15" s="469">
        <v>9</v>
      </c>
      <c r="K15" s="469" t="s">
        <v>344</v>
      </c>
      <c r="L15" s="469">
        <v>11</v>
      </c>
      <c r="M15" s="469">
        <v>12</v>
      </c>
      <c r="N15" s="469">
        <v>13</v>
      </c>
      <c r="O15" s="469">
        <v>14</v>
      </c>
      <c r="P15" s="469">
        <v>15</v>
      </c>
      <c r="Q15" s="469">
        <v>16</v>
      </c>
      <c r="R15" s="469">
        <v>17</v>
      </c>
      <c r="S15" s="469">
        <v>18</v>
      </c>
      <c r="T15" s="469">
        <v>19</v>
      </c>
      <c r="U15" s="469">
        <v>20</v>
      </c>
      <c r="V15" s="469">
        <v>21</v>
      </c>
      <c r="W15" s="469">
        <v>22</v>
      </c>
      <c r="X15" s="469">
        <v>23</v>
      </c>
      <c r="Y15" s="469">
        <v>24</v>
      </c>
      <c r="Z15" s="469">
        <v>25</v>
      </c>
      <c r="AA15" s="469">
        <v>26</v>
      </c>
      <c r="AB15" s="469">
        <v>27</v>
      </c>
      <c r="AC15" s="469">
        <v>28</v>
      </c>
      <c r="AD15" s="469">
        <v>29</v>
      </c>
      <c r="AE15" s="469">
        <v>30</v>
      </c>
    </row>
    <row r="16" spans="1:31" ht="15.75">
      <c r="B16" s="470" t="s">
        <v>655</v>
      </c>
      <c r="C16" s="526" t="s">
        <v>656</v>
      </c>
      <c r="D16" s="472">
        <v>0</v>
      </c>
      <c r="E16" s="472">
        <v>120</v>
      </c>
      <c r="F16" s="472">
        <v>0</v>
      </c>
      <c r="G16" s="473">
        <f>ROUND(D16*I7,2)</f>
        <v>0</v>
      </c>
      <c r="H16" s="473">
        <f>ROUND(E16*J7,2)</f>
        <v>17.350000000000001</v>
      </c>
      <c r="I16" s="472">
        <f>F16*K7</f>
        <v>0</v>
      </c>
      <c r="J16" s="473">
        <f t="shared" ref="J16:J30" si="0">ROUND((G16+H16)*0.2359,2)</f>
        <v>4.09</v>
      </c>
      <c r="K16" s="474">
        <f t="shared" ref="K16:K30" si="1">L16+M16</f>
        <v>9.77</v>
      </c>
      <c r="L16" s="474">
        <v>0</v>
      </c>
      <c r="M16" s="474">
        <v>9.77</v>
      </c>
      <c r="N16" s="473">
        <v>8.02</v>
      </c>
      <c r="O16" s="473">
        <f>ROUND((G16+H16+I16)*O7,2)</f>
        <v>4.96</v>
      </c>
      <c r="P16" s="473">
        <f>ROUND((G16+H16+I16)*P7,2)</f>
        <v>0.35</v>
      </c>
      <c r="Q16" s="473">
        <f>ROUND((G16+H16+I16)*Q7,2)</f>
        <v>0.56000000000000005</v>
      </c>
      <c r="R16" s="475">
        <f t="shared" ref="R16:R30" si="2">G16+H16+I16+J16+K16+N16+O16+P16+Q16</f>
        <v>45.100000000000009</v>
      </c>
      <c r="S16" s="475">
        <v>0</v>
      </c>
      <c r="T16" s="475">
        <f t="shared" ref="T16:T30" si="3">R16-S16</f>
        <v>45.100000000000009</v>
      </c>
      <c r="U16" s="474">
        <f t="shared" ref="U16:U30" si="4">G16+H16+I16</f>
        <v>17.350000000000001</v>
      </c>
      <c r="V16" s="474">
        <f t="shared" ref="V16:V30" si="5">J16</f>
        <v>4.09</v>
      </c>
      <c r="W16" s="474">
        <f t="shared" ref="W16:W30" si="6">K16</f>
        <v>9.77</v>
      </c>
      <c r="X16" s="474">
        <v>0</v>
      </c>
      <c r="Y16" s="474">
        <f t="shared" ref="Y16:Y30" si="7">O16</f>
        <v>4.96</v>
      </c>
      <c r="Z16" s="474">
        <f t="shared" ref="Z16:Z30" si="8">P16</f>
        <v>0.35</v>
      </c>
      <c r="AA16" s="474">
        <f t="shared" ref="AA16:AA30" si="9">Q16+N16</f>
        <v>8.58</v>
      </c>
      <c r="AB16" s="474">
        <v>0</v>
      </c>
      <c r="AC16" s="474">
        <f t="shared" ref="AC16:AC30" si="10">SUM(U16:AB16)</f>
        <v>45.1</v>
      </c>
      <c r="AD16" s="474">
        <f t="shared" ref="AD16:AD30" si="11">S16</f>
        <v>0</v>
      </c>
      <c r="AE16" s="474">
        <f t="shared" ref="AE16:AE30" si="12">AC16-AD16</f>
        <v>45.1</v>
      </c>
    </row>
    <row r="17" spans="1:31" ht="18" customHeight="1">
      <c r="B17" s="470" t="s">
        <v>657</v>
      </c>
      <c r="C17" s="526" t="s">
        <v>658</v>
      </c>
      <c r="D17" s="476">
        <v>0</v>
      </c>
      <c r="E17" s="476">
        <v>120</v>
      </c>
      <c r="F17" s="476">
        <v>0</v>
      </c>
      <c r="G17" s="473">
        <f>ROUND(D17*I7,2)</f>
        <v>0</v>
      </c>
      <c r="H17" s="473">
        <f>ROUND(E17*J7,2)</f>
        <v>17.350000000000001</v>
      </c>
      <c r="I17" s="472">
        <f>F17*K7</f>
        <v>0</v>
      </c>
      <c r="J17" s="473">
        <f t="shared" si="0"/>
        <v>4.09</v>
      </c>
      <c r="K17" s="474">
        <f t="shared" si="1"/>
        <v>23.32</v>
      </c>
      <c r="L17" s="474">
        <v>0</v>
      </c>
      <c r="M17" s="474">
        <v>23.32</v>
      </c>
      <c r="N17" s="477">
        <v>8.58</v>
      </c>
      <c r="O17" s="473">
        <f>ROUND((G17+H17+I17)*O7,2)</f>
        <v>4.96</v>
      </c>
      <c r="P17" s="473">
        <f>ROUND((G17+H17+I17)*P7,2)</f>
        <v>0.35</v>
      </c>
      <c r="Q17" s="473">
        <f>ROUND((G17+H17+I17)*Q7,2)</f>
        <v>0.56000000000000005</v>
      </c>
      <c r="R17" s="475">
        <f t="shared" si="2"/>
        <v>59.210000000000008</v>
      </c>
      <c r="S17" s="475">
        <v>0</v>
      </c>
      <c r="T17" s="475">
        <f t="shared" si="3"/>
        <v>59.210000000000008</v>
      </c>
      <c r="U17" s="474">
        <f t="shared" si="4"/>
        <v>17.350000000000001</v>
      </c>
      <c r="V17" s="474">
        <f t="shared" si="5"/>
        <v>4.09</v>
      </c>
      <c r="W17" s="474">
        <f t="shared" si="6"/>
        <v>23.32</v>
      </c>
      <c r="X17" s="474">
        <v>0</v>
      </c>
      <c r="Y17" s="474">
        <f t="shared" si="7"/>
        <v>4.96</v>
      </c>
      <c r="Z17" s="474">
        <f t="shared" si="8"/>
        <v>0.35</v>
      </c>
      <c r="AA17" s="474">
        <f t="shared" si="9"/>
        <v>9.14</v>
      </c>
      <c r="AB17" s="474">
        <v>0</v>
      </c>
      <c r="AC17" s="474">
        <f t="shared" si="10"/>
        <v>59.210000000000008</v>
      </c>
      <c r="AD17" s="474">
        <f t="shared" si="11"/>
        <v>0</v>
      </c>
      <c r="AE17" s="474">
        <f t="shared" si="12"/>
        <v>59.210000000000008</v>
      </c>
    </row>
    <row r="18" spans="1:31" s="478" customFormat="1" ht="28.5">
      <c r="B18" s="479" t="s">
        <v>659</v>
      </c>
      <c r="C18" s="526" t="s">
        <v>660</v>
      </c>
      <c r="D18" s="472">
        <v>0</v>
      </c>
      <c r="E18" s="472">
        <v>240</v>
      </c>
      <c r="F18" s="472">
        <v>0</v>
      </c>
      <c r="G18" s="473">
        <f>ROUND(D18*I7,2)</f>
        <v>0</v>
      </c>
      <c r="H18" s="473">
        <f>ROUND(E18*J7,2)</f>
        <v>34.700000000000003</v>
      </c>
      <c r="I18" s="472">
        <f>F18*K7</f>
        <v>0</v>
      </c>
      <c r="J18" s="473">
        <f t="shared" si="0"/>
        <v>8.19</v>
      </c>
      <c r="K18" s="480">
        <f t="shared" si="1"/>
        <v>140.97</v>
      </c>
      <c r="L18" s="480">
        <v>0</v>
      </c>
      <c r="M18" s="480">
        <v>140.97</v>
      </c>
      <c r="N18" s="473">
        <v>6.09</v>
      </c>
      <c r="O18" s="473">
        <f>ROUND((G18+H18+I18)*O7,2)</f>
        <v>9.91</v>
      </c>
      <c r="P18" s="473">
        <f>ROUND((G18+H18+I18)*P7,2)</f>
        <v>0.7</v>
      </c>
      <c r="Q18" s="473">
        <f>ROUND((G18+H18+I18)*Q7,2)</f>
        <v>1.1200000000000001</v>
      </c>
      <c r="R18" s="481">
        <f t="shared" si="2"/>
        <v>201.68</v>
      </c>
      <c r="S18" s="481">
        <v>0</v>
      </c>
      <c r="T18" s="481">
        <f t="shared" si="3"/>
        <v>201.68</v>
      </c>
      <c r="U18" s="480">
        <f t="shared" si="4"/>
        <v>34.700000000000003</v>
      </c>
      <c r="V18" s="480">
        <f t="shared" si="5"/>
        <v>8.19</v>
      </c>
      <c r="W18" s="480">
        <f t="shared" si="6"/>
        <v>140.97</v>
      </c>
      <c r="X18" s="480">
        <v>0</v>
      </c>
      <c r="Y18" s="480">
        <f t="shared" si="7"/>
        <v>9.91</v>
      </c>
      <c r="Z18" s="480">
        <f t="shared" si="8"/>
        <v>0.7</v>
      </c>
      <c r="AA18" s="480">
        <f t="shared" si="9"/>
        <v>7.21</v>
      </c>
      <c r="AB18" s="480">
        <v>0</v>
      </c>
      <c r="AC18" s="480">
        <f t="shared" si="10"/>
        <v>201.68</v>
      </c>
      <c r="AD18" s="480">
        <f t="shared" si="11"/>
        <v>0</v>
      </c>
      <c r="AE18" s="480">
        <f t="shared" si="12"/>
        <v>201.68</v>
      </c>
    </row>
    <row r="19" spans="1:31" s="478" customFormat="1" ht="28.5">
      <c r="A19" s="478" t="s">
        <v>661</v>
      </c>
      <c r="B19" s="479" t="s">
        <v>662</v>
      </c>
      <c r="C19" s="526" t="s">
        <v>663</v>
      </c>
      <c r="D19" s="472">
        <v>0</v>
      </c>
      <c r="E19" s="472">
        <v>200</v>
      </c>
      <c r="F19" s="472">
        <v>0</v>
      </c>
      <c r="G19" s="473">
        <f>ROUND(D19*I7,2)</f>
        <v>0</v>
      </c>
      <c r="H19" s="473">
        <f>ROUND(E19*J7,2)</f>
        <v>28.92</v>
      </c>
      <c r="I19" s="472">
        <f>F19*K7</f>
        <v>0</v>
      </c>
      <c r="J19" s="473">
        <f t="shared" si="0"/>
        <v>6.82</v>
      </c>
      <c r="K19" s="480">
        <f t="shared" si="1"/>
        <v>69.489999999999995</v>
      </c>
      <c r="L19" s="480">
        <v>0</v>
      </c>
      <c r="M19" s="480">
        <v>69.489999999999995</v>
      </c>
      <c r="N19" s="473">
        <v>3.65</v>
      </c>
      <c r="O19" s="473">
        <f>ROUND((G19+H19+I19)*O7,2)</f>
        <v>8.26</v>
      </c>
      <c r="P19" s="473">
        <f>ROUND((G19+H19+I19)*P7,2)</f>
        <v>0.57999999999999996</v>
      </c>
      <c r="Q19" s="473">
        <f>ROUND((G19+H19+I19)*Q7,2)</f>
        <v>0.93</v>
      </c>
      <c r="R19" s="481">
        <f t="shared" si="2"/>
        <v>118.65</v>
      </c>
      <c r="S19" s="481">
        <v>0</v>
      </c>
      <c r="T19" s="481">
        <f t="shared" si="3"/>
        <v>118.65</v>
      </c>
      <c r="U19" s="480">
        <f t="shared" si="4"/>
        <v>28.92</v>
      </c>
      <c r="V19" s="480">
        <f t="shared" si="5"/>
        <v>6.82</v>
      </c>
      <c r="W19" s="480">
        <f t="shared" si="6"/>
        <v>69.489999999999995</v>
      </c>
      <c r="X19" s="480">
        <v>0</v>
      </c>
      <c r="Y19" s="480">
        <f t="shared" si="7"/>
        <v>8.26</v>
      </c>
      <c r="Z19" s="480">
        <f t="shared" si="8"/>
        <v>0.57999999999999996</v>
      </c>
      <c r="AA19" s="480">
        <f t="shared" si="9"/>
        <v>4.58</v>
      </c>
      <c r="AB19" s="480">
        <v>0</v>
      </c>
      <c r="AC19" s="480">
        <f t="shared" si="10"/>
        <v>118.64999999999999</v>
      </c>
      <c r="AD19" s="480">
        <f t="shared" si="11"/>
        <v>0</v>
      </c>
      <c r="AE19" s="480">
        <f t="shared" si="12"/>
        <v>118.64999999999999</v>
      </c>
    </row>
    <row r="20" spans="1:31" s="478" customFormat="1" ht="28.5">
      <c r="B20" s="479" t="s">
        <v>664</v>
      </c>
      <c r="C20" s="526" t="s">
        <v>665</v>
      </c>
      <c r="D20" s="472">
        <v>0</v>
      </c>
      <c r="E20" s="472">
        <v>300</v>
      </c>
      <c r="F20" s="472">
        <v>0</v>
      </c>
      <c r="G20" s="473">
        <f>ROUND(D20*I7,2)</f>
        <v>0</v>
      </c>
      <c r="H20" s="473">
        <f>ROUND(E20*J7,2)</f>
        <v>43.38</v>
      </c>
      <c r="I20" s="472">
        <f>F20*K7</f>
        <v>0</v>
      </c>
      <c r="J20" s="473">
        <f t="shared" si="0"/>
        <v>10.23</v>
      </c>
      <c r="K20" s="480">
        <f t="shared" si="1"/>
        <v>359.08</v>
      </c>
      <c r="L20" s="480">
        <v>0</v>
      </c>
      <c r="M20" s="480">
        <v>359.08</v>
      </c>
      <c r="N20" s="473">
        <v>19.16</v>
      </c>
      <c r="O20" s="473">
        <f>ROUND((G20+H20+I20)*O7,2)</f>
        <v>12.39</v>
      </c>
      <c r="P20" s="473">
        <f>ROUND((G20+H20+I20)*P7,2)</f>
        <v>0.88</v>
      </c>
      <c r="Q20" s="473">
        <f>ROUND((G20+H20+I20)*Q7,2)</f>
        <v>1.4</v>
      </c>
      <c r="R20" s="481">
        <f t="shared" si="2"/>
        <v>446.52</v>
      </c>
      <c r="S20" s="481">
        <v>0</v>
      </c>
      <c r="T20" s="481">
        <f t="shared" si="3"/>
        <v>446.52</v>
      </c>
      <c r="U20" s="480">
        <f t="shared" si="4"/>
        <v>43.38</v>
      </c>
      <c r="V20" s="480">
        <f t="shared" si="5"/>
        <v>10.23</v>
      </c>
      <c r="W20" s="480">
        <f t="shared" si="6"/>
        <v>359.08</v>
      </c>
      <c r="X20" s="480">
        <v>0</v>
      </c>
      <c r="Y20" s="480">
        <f t="shared" si="7"/>
        <v>12.39</v>
      </c>
      <c r="Z20" s="480">
        <f t="shared" si="8"/>
        <v>0.88</v>
      </c>
      <c r="AA20" s="480">
        <f t="shared" si="9"/>
        <v>20.56</v>
      </c>
      <c r="AB20" s="480">
        <v>0</v>
      </c>
      <c r="AC20" s="480">
        <f t="shared" si="10"/>
        <v>446.52</v>
      </c>
      <c r="AD20" s="480">
        <f t="shared" si="11"/>
        <v>0</v>
      </c>
      <c r="AE20" s="480">
        <f t="shared" si="12"/>
        <v>446.52</v>
      </c>
    </row>
    <row r="21" spans="1:31" s="478" customFormat="1" ht="28.5">
      <c r="B21" s="479" t="s">
        <v>666</v>
      </c>
      <c r="C21" s="526" t="s">
        <v>667</v>
      </c>
      <c r="D21" s="472">
        <v>0</v>
      </c>
      <c r="E21" s="472">
        <v>240</v>
      </c>
      <c r="F21" s="472">
        <v>0</v>
      </c>
      <c r="G21" s="473">
        <f>ROUND(D21*I7,2)</f>
        <v>0</v>
      </c>
      <c r="H21" s="473">
        <f>ROUND(E21*J7,2)</f>
        <v>34.700000000000003</v>
      </c>
      <c r="I21" s="472">
        <f>F21*K7</f>
        <v>0</v>
      </c>
      <c r="J21" s="473">
        <f t="shared" si="0"/>
        <v>8.19</v>
      </c>
      <c r="K21" s="480">
        <f t="shared" si="1"/>
        <v>223.77</v>
      </c>
      <c r="L21" s="480">
        <v>0</v>
      </c>
      <c r="M21" s="480">
        <v>223.77</v>
      </c>
      <c r="N21" s="473">
        <v>16.68</v>
      </c>
      <c r="O21" s="473">
        <f>ROUND((G21+H21+I21)*O7,2)</f>
        <v>9.91</v>
      </c>
      <c r="P21" s="473">
        <f>ROUND((G21+H21+I21)*P7,2)</f>
        <v>0.7</v>
      </c>
      <c r="Q21" s="473">
        <f>ROUND((G21+H21+I21)*Q7,2)</f>
        <v>1.1200000000000001</v>
      </c>
      <c r="R21" s="481">
        <f t="shared" si="2"/>
        <v>295.07000000000005</v>
      </c>
      <c r="S21" s="481">
        <v>0</v>
      </c>
      <c r="T21" s="481">
        <f t="shared" si="3"/>
        <v>295.07000000000005</v>
      </c>
      <c r="U21" s="480">
        <f t="shared" si="4"/>
        <v>34.700000000000003</v>
      </c>
      <c r="V21" s="480">
        <f t="shared" si="5"/>
        <v>8.19</v>
      </c>
      <c r="W21" s="480">
        <f t="shared" si="6"/>
        <v>223.77</v>
      </c>
      <c r="X21" s="480">
        <v>0</v>
      </c>
      <c r="Y21" s="480">
        <f t="shared" si="7"/>
        <v>9.91</v>
      </c>
      <c r="Z21" s="480">
        <f t="shared" si="8"/>
        <v>0.7</v>
      </c>
      <c r="AA21" s="480">
        <f t="shared" si="9"/>
        <v>17.8</v>
      </c>
      <c r="AB21" s="480">
        <v>0</v>
      </c>
      <c r="AC21" s="480">
        <f t="shared" si="10"/>
        <v>295.07000000000005</v>
      </c>
      <c r="AD21" s="480">
        <f t="shared" si="11"/>
        <v>0</v>
      </c>
      <c r="AE21" s="480">
        <f t="shared" si="12"/>
        <v>295.07000000000005</v>
      </c>
    </row>
    <row r="22" spans="1:31" s="478" customFormat="1" ht="28.5">
      <c r="B22" s="479" t="s">
        <v>668</v>
      </c>
      <c r="C22" s="526" t="s">
        <v>669</v>
      </c>
      <c r="D22" s="472">
        <v>0</v>
      </c>
      <c r="E22" s="472">
        <v>240</v>
      </c>
      <c r="F22" s="472">
        <v>0</v>
      </c>
      <c r="G22" s="473">
        <f>ROUND(D22*I7,2)</f>
        <v>0</v>
      </c>
      <c r="H22" s="473">
        <f>ROUND(E22*J7,2)</f>
        <v>34.700000000000003</v>
      </c>
      <c r="I22" s="472">
        <f>F22*K7</f>
        <v>0</v>
      </c>
      <c r="J22" s="473">
        <f t="shared" si="0"/>
        <v>8.19</v>
      </c>
      <c r="K22" s="480">
        <f t="shared" si="1"/>
        <v>184.45</v>
      </c>
      <c r="L22" s="480">
        <v>0</v>
      </c>
      <c r="M22" s="480">
        <v>184.45</v>
      </c>
      <c r="N22" s="473">
        <v>12.78</v>
      </c>
      <c r="O22" s="473">
        <f>ROUND((G22+H22+I22)*O7,2)</f>
        <v>9.91</v>
      </c>
      <c r="P22" s="473">
        <f>ROUND((G22+H22+I22)*P7,2)</f>
        <v>0.7</v>
      </c>
      <c r="Q22" s="473">
        <f>ROUND((G22+H22+I22)*Q7,2)</f>
        <v>1.1200000000000001</v>
      </c>
      <c r="R22" s="481">
        <f t="shared" si="2"/>
        <v>251.84999999999997</v>
      </c>
      <c r="S22" s="481">
        <v>0</v>
      </c>
      <c r="T22" s="481">
        <f t="shared" si="3"/>
        <v>251.84999999999997</v>
      </c>
      <c r="U22" s="480">
        <f t="shared" si="4"/>
        <v>34.700000000000003</v>
      </c>
      <c r="V22" s="480">
        <f t="shared" si="5"/>
        <v>8.19</v>
      </c>
      <c r="W22" s="480">
        <f t="shared" si="6"/>
        <v>184.45</v>
      </c>
      <c r="X22" s="480">
        <v>0</v>
      </c>
      <c r="Y22" s="480">
        <f t="shared" si="7"/>
        <v>9.91</v>
      </c>
      <c r="Z22" s="480">
        <f t="shared" si="8"/>
        <v>0.7</v>
      </c>
      <c r="AA22" s="480">
        <f t="shared" si="9"/>
        <v>13.899999999999999</v>
      </c>
      <c r="AB22" s="480">
        <v>0</v>
      </c>
      <c r="AC22" s="480">
        <f t="shared" si="10"/>
        <v>251.84999999999997</v>
      </c>
      <c r="AD22" s="480">
        <f t="shared" si="11"/>
        <v>0</v>
      </c>
      <c r="AE22" s="480">
        <f t="shared" si="12"/>
        <v>251.84999999999997</v>
      </c>
    </row>
    <row r="23" spans="1:31" s="478" customFormat="1" ht="15.75">
      <c r="B23" s="479" t="s">
        <v>670</v>
      </c>
      <c r="C23" s="526" t="s">
        <v>671</v>
      </c>
      <c r="D23" s="472">
        <v>0</v>
      </c>
      <c r="E23" s="472">
        <v>300</v>
      </c>
      <c r="F23" s="472">
        <v>0</v>
      </c>
      <c r="G23" s="473">
        <f>ROUND(D23*I7,2)</f>
        <v>0</v>
      </c>
      <c r="H23" s="473">
        <f>ROUND(E23*J7,2)</f>
        <v>43.38</v>
      </c>
      <c r="I23" s="472">
        <f>F23*K7</f>
        <v>0</v>
      </c>
      <c r="J23" s="473">
        <f t="shared" si="0"/>
        <v>10.23</v>
      </c>
      <c r="K23" s="480">
        <f t="shared" si="1"/>
        <v>337.71</v>
      </c>
      <c r="L23" s="480">
        <v>0</v>
      </c>
      <c r="M23" s="480">
        <v>337.71</v>
      </c>
      <c r="N23" s="473">
        <v>16.329999999999998</v>
      </c>
      <c r="O23" s="473">
        <f>ROUND((G23+H23+I23)*O7,2)</f>
        <v>12.39</v>
      </c>
      <c r="P23" s="473">
        <f>ROUND((G23+H23+I23)*P7,2)</f>
        <v>0.88</v>
      </c>
      <c r="Q23" s="473">
        <f>ROUND((G23+H23+I23)*Q7,2)</f>
        <v>1.4</v>
      </c>
      <c r="R23" s="481">
        <f t="shared" si="2"/>
        <v>422.31999999999994</v>
      </c>
      <c r="S23" s="481">
        <v>0</v>
      </c>
      <c r="T23" s="481">
        <f t="shared" si="3"/>
        <v>422.31999999999994</v>
      </c>
      <c r="U23" s="480">
        <f t="shared" si="4"/>
        <v>43.38</v>
      </c>
      <c r="V23" s="480">
        <f t="shared" si="5"/>
        <v>10.23</v>
      </c>
      <c r="W23" s="480">
        <f t="shared" si="6"/>
        <v>337.71</v>
      </c>
      <c r="X23" s="480">
        <v>0</v>
      </c>
      <c r="Y23" s="480">
        <f t="shared" si="7"/>
        <v>12.39</v>
      </c>
      <c r="Z23" s="480">
        <f t="shared" si="8"/>
        <v>0.88</v>
      </c>
      <c r="AA23" s="480">
        <f t="shared" si="9"/>
        <v>17.729999999999997</v>
      </c>
      <c r="AB23" s="480">
        <v>0</v>
      </c>
      <c r="AC23" s="480">
        <f t="shared" si="10"/>
        <v>422.32</v>
      </c>
      <c r="AD23" s="480">
        <f t="shared" si="11"/>
        <v>0</v>
      </c>
      <c r="AE23" s="480">
        <f t="shared" si="12"/>
        <v>422.32</v>
      </c>
    </row>
    <row r="24" spans="1:31" s="478" customFormat="1" ht="15.75">
      <c r="B24" s="479" t="s">
        <v>672</v>
      </c>
      <c r="C24" s="526" t="s">
        <v>673</v>
      </c>
      <c r="D24" s="472">
        <v>60</v>
      </c>
      <c r="E24" s="472">
        <v>60</v>
      </c>
      <c r="F24" s="472">
        <v>0</v>
      </c>
      <c r="G24" s="473">
        <f>ROUND(D24*I7,2)</f>
        <v>14.4</v>
      </c>
      <c r="H24" s="473">
        <f>ROUND(E24*J7,2)</f>
        <v>8.68</v>
      </c>
      <c r="I24" s="472">
        <f>F24*K7</f>
        <v>0</v>
      </c>
      <c r="J24" s="473">
        <f t="shared" si="0"/>
        <v>5.44</v>
      </c>
      <c r="K24" s="480">
        <f t="shared" si="1"/>
        <v>1.4</v>
      </c>
      <c r="L24" s="480">
        <v>0</v>
      </c>
      <c r="M24" s="480">
        <v>1.4</v>
      </c>
      <c r="N24" s="473">
        <v>1.3</v>
      </c>
      <c r="O24" s="473">
        <f>ROUND((G24+H24+I24)*O7,2)</f>
        <v>6.59</v>
      </c>
      <c r="P24" s="473">
        <f>ROUND((G24+H24+I24)*P7,2)</f>
        <v>0.47</v>
      </c>
      <c r="Q24" s="473">
        <f>ROUND((G24+H24+I24)*Q7,2)</f>
        <v>0.74</v>
      </c>
      <c r="R24" s="481">
        <f t="shared" si="2"/>
        <v>39.020000000000003</v>
      </c>
      <c r="S24" s="481">
        <v>0</v>
      </c>
      <c r="T24" s="481">
        <f t="shared" si="3"/>
        <v>39.020000000000003</v>
      </c>
      <c r="U24" s="480">
        <f t="shared" si="4"/>
        <v>23.08</v>
      </c>
      <c r="V24" s="480">
        <f t="shared" si="5"/>
        <v>5.44</v>
      </c>
      <c r="W24" s="480">
        <f t="shared" si="6"/>
        <v>1.4</v>
      </c>
      <c r="X24" s="480">
        <v>0</v>
      </c>
      <c r="Y24" s="480">
        <f t="shared" si="7"/>
        <v>6.59</v>
      </c>
      <c r="Z24" s="480">
        <f t="shared" si="8"/>
        <v>0.47</v>
      </c>
      <c r="AA24" s="480">
        <f t="shared" si="9"/>
        <v>2.04</v>
      </c>
      <c r="AB24" s="480">
        <v>0</v>
      </c>
      <c r="AC24" s="480">
        <f t="shared" si="10"/>
        <v>39.019999999999996</v>
      </c>
      <c r="AD24" s="480">
        <f t="shared" si="11"/>
        <v>0</v>
      </c>
      <c r="AE24" s="480">
        <f t="shared" si="12"/>
        <v>39.019999999999996</v>
      </c>
    </row>
    <row r="25" spans="1:31" s="478" customFormat="1" ht="28.5">
      <c r="B25" s="479" t="s">
        <v>674</v>
      </c>
      <c r="C25" s="526" t="s">
        <v>675</v>
      </c>
      <c r="D25" s="472">
        <v>60</v>
      </c>
      <c r="E25" s="472">
        <v>60</v>
      </c>
      <c r="F25" s="472">
        <v>0</v>
      </c>
      <c r="G25" s="473">
        <f>ROUND(D25*I7,2)</f>
        <v>14.4</v>
      </c>
      <c r="H25" s="473">
        <f>ROUND(E25*J7,2)</f>
        <v>8.68</v>
      </c>
      <c r="I25" s="472">
        <f>F25*K7</f>
        <v>0</v>
      </c>
      <c r="J25" s="473">
        <f t="shared" si="0"/>
        <v>5.44</v>
      </c>
      <c r="K25" s="480">
        <f t="shared" si="1"/>
        <v>234.58</v>
      </c>
      <c r="L25" s="480">
        <v>0</v>
      </c>
      <c r="M25" s="480">
        <v>234.58</v>
      </c>
      <c r="N25" s="473">
        <v>17.47</v>
      </c>
      <c r="O25" s="473">
        <f>ROUND((G25+H25+I25)*O7,2)</f>
        <v>6.59</v>
      </c>
      <c r="P25" s="473">
        <f>ROUND((G25+H25+I25)*P7,2)</f>
        <v>0.47</v>
      </c>
      <c r="Q25" s="473">
        <f>ROUND((G25+H25+I25)*Q7,2)</f>
        <v>0.74</v>
      </c>
      <c r="R25" s="481">
        <f t="shared" si="2"/>
        <v>288.37000000000006</v>
      </c>
      <c r="S25" s="481">
        <v>0</v>
      </c>
      <c r="T25" s="481">
        <f t="shared" si="3"/>
        <v>288.37000000000006</v>
      </c>
      <c r="U25" s="480">
        <f t="shared" si="4"/>
        <v>23.08</v>
      </c>
      <c r="V25" s="480">
        <f t="shared" si="5"/>
        <v>5.44</v>
      </c>
      <c r="W25" s="480">
        <f t="shared" si="6"/>
        <v>234.58</v>
      </c>
      <c r="X25" s="480">
        <v>0</v>
      </c>
      <c r="Y25" s="480">
        <f t="shared" si="7"/>
        <v>6.59</v>
      </c>
      <c r="Z25" s="480">
        <f t="shared" si="8"/>
        <v>0.47</v>
      </c>
      <c r="AA25" s="480">
        <f t="shared" si="9"/>
        <v>18.209999999999997</v>
      </c>
      <c r="AB25" s="480">
        <v>0</v>
      </c>
      <c r="AC25" s="480">
        <f t="shared" si="10"/>
        <v>288.37</v>
      </c>
      <c r="AD25" s="480">
        <f t="shared" si="11"/>
        <v>0</v>
      </c>
      <c r="AE25" s="480">
        <f t="shared" si="12"/>
        <v>288.37</v>
      </c>
    </row>
    <row r="26" spans="1:31" s="478" customFormat="1" ht="15.75">
      <c r="B26" s="479" t="s">
        <v>676</v>
      </c>
      <c r="C26" s="526" t="s">
        <v>677</v>
      </c>
      <c r="D26" s="472">
        <v>60</v>
      </c>
      <c r="E26" s="472">
        <v>60</v>
      </c>
      <c r="F26" s="472">
        <v>0</v>
      </c>
      <c r="G26" s="473">
        <f>ROUND(D26*I7,2)</f>
        <v>14.4</v>
      </c>
      <c r="H26" s="473">
        <f>ROUND(E26*J7,2)</f>
        <v>8.68</v>
      </c>
      <c r="I26" s="472">
        <f>F26*K7</f>
        <v>0</v>
      </c>
      <c r="J26" s="473">
        <f t="shared" si="0"/>
        <v>5.44</v>
      </c>
      <c r="K26" s="480">
        <f t="shared" si="1"/>
        <v>67.88</v>
      </c>
      <c r="L26" s="480">
        <v>0</v>
      </c>
      <c r="M26" s="480">
        <v>67.88</v>
      </c>
      <c r="N26" s="473">
        <v>1.51</v>
      </c>
      <c r="O26" s="473">
        <f>ROUND((G26+H26+I26)*O7,2)</f>
        <v>6.59</v>
      </c>
      <c r="P26" s="473">
        <f>ROUND((G26+H26+I26)*P7,2)</f>
        <v>0.47</v>
      </c>
      <c r="Q26" s="473">
        <f>ROUND((G26+H26+I26)*Q7,2)</f>
        <v>0.74</v>
      </c>
      <c r="R26" s="481">
        <f t="shared" si="2"/>
        <v>105.71</v>
      </c>
      <c r="S26" s="481">
        <v>0</v>
      </c>
      <c r="T26" s="481">
        <f t="shared" si="3"/>
        <v>105.71</v>
      </c>
      <c r="U26" s="480">
        <f t="shared" si="4"/>
        <v>23.08</v>
      </c>
      <c r="V26" s="480">
        <f t="shared" si="5"/>
        <v>5.44</v>
      </c>
      <c r="W26" s="480">
        <f t="shared" si="6"/>
        <v>67.88</v>
      </c>
      <c r="X26" s="480">
        <v>0</v>
      </c>
      <c r="Y26" s="480">
        <f t="shared" si="7"/>
        <v>6.59</v>
      </c>
      <c r="Z26" s="480">
        <f t="shared" si="8"/>
        <v>0.47</v>
      </c>
      <c r="AA26" s="480">
        <f t="shared" si="9"/>
        <v>2.25</v>
      </c>
      <c r="AB26" s="480">
        <v>0</v>
      </c>
      <c r="AC26" s="480">
        <f t="shared" si="10"/>
        <v>105.71</v>
      </c>
      <c r="AD26" s="480">
        <f t="shared" si="11"/>
        <v>0</v>
      </c>
      <c r="AE26" s="480">
        <f t="shared" si="12"/>
        <v>105.71</v>
      </c>
    </row>
    <row r="27" spans="1:31" s="478" customFormat="1" ht="15.75">
      <c r="A27" s="478" t="s">
        <v>661</v>
      </c>
      <c r="B27" s="479" t="s">
        <v>678</v>
      </c>
      <c r="C27" s="526" t="s">
        <v>679</v>
      </c>
      <c r="D27" s="472">
        <v>20</v>
      </c>
      <c r="E27" s="472">
        <v>0</v>
      </c>
      <c r="F27" s="472">
        <v>0</v>
      </c>
      <c r="G27" s="473">
        <f>ROUND(D27*I7,2)</f>
        <v>4.8</v>
      </c>
      <c r="H27" s="473">
        <f>ROUND(E27*J7,2)</f>
        <v>0</v>
      </c>
      <c r="I27" s="472">
        <f>F27*K7</f>
        <v>0</v>
      </c>
      <c r="J27" s="473">
        <f t="shared" si="0"/>
        <v>1.1299999999999999</v>
      </c>
      <c r="K27" s="480">
        <f t="shared" si="1"/>
        <v>14.07</v>
      </c>
      <c r="L27" s="480">
        <v>0</v>
      </c>
      <c r="M27" s="480">
        <v>14.07</v>
      </c>
      <c r="N27" s="473">
        <v>0.45</v>
      </c>
      <c r="O27" s="473">
        <f>ROUND((G27+H27+I27)*O7,2)</f>
        <v>1.37</v>
      </c>
      <c r="P27" s="473">
        <f>ROUND((G27+H27+I27)*P7,2)</f>
        <v>0.1</v>
      </c>
      <c r="Q27" s="473">
        <f>ROUND((G27+H27+I27)*Q7,2)</f>
        <v>0.15</v>
      </c>
      <c r="R27" s="481">
        <f t="shared" si="2"/>
        <v>22.07</v>
      </c>
      <c r="S27" s="481">
        <v>0</v>
      </c>
      <c r="T27" s="481">
        <f t="shared" si="3"/>
        <v>22.07</v>
      </c>
      <c r="U27" s="480">
        <f t="shared" si="4"/>
        <v>4.8</v>
      </c>
      <c r="V27" s="480">
        <f t="shared" si="5"/>
        <v>1.1299999999999999</v>
      </c>
      <c r="W27" s="480">
        <f t="shared" si="6"/>
        <v>14.07</v>
      </c>
      <c r="X27" s="480">
        <v>0</v>
      </c>
      <c r="Y27" s="480">
        <f t="shared" si="7"/>
        <v>1.37</v>
      </c>
      <c r="Z27" s="480">
        <f t="shared" si="8"/>
        <v>0.1</v>
      </c>
      <c r="AA27" s="480">
        <f t="shared" si="9"/>
        <v>0.6</v>
      </c>
      <c r="AB27" s="480">
        <v>0</v>
      </c>
      <c r="AC27" s="480">
        <f t="shared" si="10"/>
        <v>22.070000000000004</v>
      </c>
      <c r="AD27" s="480">
        <f t="shared" si="11"/>
        <v>0</v>
      </c>
      <c r="AE27" s="480">
        <f t="shared" si="12"/>
        <v>22.070000000000004</v>
      </c>
    </row>
    <row r="28" spans="1:31" s="478" customFormat="1" ht="15.75">
      <c r="B28" s="479" t="s">
        <v>680</v>
      </c>
      <c r="C28" s="526" t="s">
        <v>681</v>
      </c>
      <c r="D28" s="472">
        <v>20</v>
      </c>
      <c r="E28" s="472">
        <v>0</v>
      </c>
      <c r="F28" s="472">
        <v>0</v>
      </c>
      <c r="G28" s="473">
        <f>ROUND(D28*I7,2)</f>
        <v>4.8</v>
      </c>
      <c r="H28" s="473">
        <f>ROUND(E28*J7,2)</f>
        <v>0</v>
      </c>
      <c r="I28" s="472">
        <f>F28*K7</f>
        <v>0</v>
      </c>
      <c r="J28" s="473">
        <f t="shared" si="0"/>
        <v>1.1299999999999999</v>
      </c>
      <c r="K28" s="480">
        <f t="shared" si="1"/>
        <v>1.31</v>
      </c>
      <c r="L28" s="480">
        <v>0</v>
      </c>
      <c r="M28" s="480">
        <v>1.31</v>
      </c>
      <c r="N28" s="473">
        <v>0.69</v>
      </c>
      <c r="O28" s="473">
        <f>ROUND((G28+H28+I28)*O7,2)</f>
        <v>1.37</v>
      </c>
      <c r="P28" s="473">
        <f>ROUND((G28+H28+I28)*P7,2)</f>
        <v>0.1</v>
      </c>
      <c r="Q28" s="473">
        <f>ROUND((G28+H28+I28)*Q7,2)</f>
        <v>0.15</v>
      </c>
      <c r="R28" s="481">
        <f t="shared" si="2"/>
        <v>9.5500000000000007</v>
      </c>
      <c r="S28" s="481">
        <v>0</v>
      </c>
      <c r="T28" s="481">
        <f t="shared" si="3"/>
        <v>9.5500000000000007</v>
      </c>
      <c r="U28" s="480">
        <f t="shared" si="4"/>
        <v>4.8</v>
      </c>
      <c r="V28" s="480">
        <f t="shared" si="5"/>
        <v>1.1299999999999999</v>
      </c>
      <c r="W28" s="480">
        <f t="shared" si="6"/>
        <v>1.31</v>
      </c>
      <c r="X28" s="480">
        <v>0</v>
      </c>
      <c r="Y28" s="480">
        <f t="shared" si="7"/>
        <v>1.37</v>
      </c>
      <c r="Z28" s="480">
        <f t="shared" si="8"/>
        <v>0.1</v>
      </c>
      <c r="AA28" s="480">
        <f t="shared" si="9"/>
        <v>0.84</v>
      </c>
      <c r="AB28" s="480">
        <v>0</v>
      </c>
      <c r="AC28" s="480">
        <f t="shared" si="10"/>
        <v>9.5499999999999989</v>
      </c>
      <c r="AD28" s="480">
        <f t="shared" si="11"/>
        <v>0</v>
      </c>
      <c r="AE28" s="480">
        <f t="shared" si="12"/>
        <v>9.5499999999999989</v>
      </c>
    </row>
    <row r="29" spans="1:31" s="478" customFormat="1" ht="42.75">
      <c r="B29" s="479" t="s">
        <v>682</v>
      </c>
      <c r="C29" s="526" t="s">
        <v>683</v>
      </c>
      <c r="D29" s="472">
        <v>0</v>
      </c>
      <c r="E29" s="472">
        <v>200</v>
      </c>
      <c r="F29" s="472">
        <v>0</v>
      </c>
      <c r="G29" s="473">
        <f>ROUND(D29*I7,2)</f>
        <v>0</v>
      </c>
      <c r="H29" s="473">
        <f>ROUND(E29*J7,2)</f>
        <v>28.92</v>
      </c>
      <c r="I29" s="472">
        <f>F29*K7</f>
        <v>0</v>
      </c>
      <c r="J29" s="473">
        <f t="shared" si="0"/>
        <v>6.82</v>
      </c>
      <c r="K29" s="480">
        <f t="shared" si="1"/>
        <v>69.73</v>
      </c>
      <c r="L29" s="480">
        <v>0</v>
      </c>
      <c r="M29" s="480">
        <v>69.73</v>
      </c>
      <c r="N29" s="473">
        <v>6.5</v>
      </c>
      <c r="O29" s="473">
        <f>ROUND((G29+H29+I29)*O7,2)</f>
        <v>8.26</v>
      </c>
      <c r="P29" s="473">
        <f>ROUND((G29+H29+I29)*P7,2)</f>
        <v>0.57999999999999996</v>
      </c>
      <c r="Q29" s="473">
        <f>ROUND((G29+H29+I29)*Q7,2)</f>
        <v>0.93</v>
      </c>
      <c r="R29" s="481">
        <f t="shared" si="2"/>
        <v>121.74000000000001</v>
      </c>
      <c r="S29" s="481">
        <v>0</v>
      </c>
      <c r="T29" s="481">
        <f t="shared" si="3"/>
        <v>121.74000000000001</v>
      </c>
      <c r="U29" s="480">
        <f t="shared" si="4"/>
        <v>28.92</v>
      </c>
      <c r="V29" s="480">
        <f t="shared" si="5"/>
        <v>6.82</v>
      </c>
      <c r="W29" s="480">
        <f t="shared" si="6"/>
        <v>69.73</v>
      </c>
      <c r="X29" s="480">
        <v>0</v>
      </c>
      <c r="Y29" s="480">
        <f t="shared" si="7"/>
        <v>8.26</v>
      </c>
      <c r="Z29" s="480">
        <f t="shared" si="8"/>
        <v>0.57999999999999996</v>
      </c>
      <c r="AA29" s="480">
        <f t="shared" si="9"/>
        <v>7.43</v>
      </c>
      <c r="AB29" s="480">
        <v>0</v>
      </c>
      <c r="AC29" s="480">
        <f t="shared" si="10"/>
        <v>121.74000000000001</v>
      </c>
      <c r="AD29" s="480">
        <f t="shared" si="11"/>
        <v>0</v>
      </c>
      <c r="AE29" s="480">
        <f t="shared" si="12"/>
        <v>121.74000000000001</v>
      </c>
    </row>
    <row r="30" spans="1:31" s="478" customFormat="1" ht="15.75">
      <c r="B30" s="479" t="s">
        <v>345</v>
      </c>
      <c r="C30" s="471" t="s">
        <v>684</v>
      </c>
      <c r="D30" s="472">
        <v>60</v>
      </c>
      <c r="E30" s="472">
        <v>60</v>
      </c>
      <c r="F30" s="472">
        <v>0</v>
      </c>
      <c r="G30" s="473">
        <f>ROUND(D30*I7,2)</f>
        <v>14.4</v>
      </c>
      <c r="H30" s="473">
        <f>ROUND(E30*J7,2)</f>
        <v>8.68</v>
      </c>
      <c r="I30" s="472">
        <f>F30*K7</f>
        <v>0</v>
      </c>
      <c r="J30" s="473">
        <f t="shared" si="0"/>
        <v>5.44</v>
      </c>
      <c r="K30" s="480">
        <f t="shared" si="1"/>
        <v>4.1100000000000003</v>
      </c>
      <c r="L30" s="480">
        <v>0</v>
      </c>
      <c r="M30" s="480">
        <v>4.1100000000000003</v>
      </c>
      <c r="N30" s="473">
        <v>6.82</v>
      </c>
      <c r="O30" s="473">
        <f>ROUND((G30+H30+I30)*O7,2)</f>
        <v>6.59</v>
      </c>
      <c r="P30" s="473">
        <f>ROUND((G30+H30+I30)*P7,2)</f>
        <v>0.47</v>
      </c>
      <c r="Q30" s="473">
        <f>ROUND((G30+H30+I30)*Q7,2)</f>
        <v>0.74</v>
      </c>
      <c r="R30" s="481">
        <f t="shared" si="2"/>
        <v>47.250000000000007</v>
      </c>
      <c r="S30" s="481">
        <v>0</v>
      </c>
      <c r="T30" s="481">
        <f t="shared" si="3"/>
        <v>47.250000000000007</v>
      </c>
      <c r="U30" s="480">
        <f t="shared" si="4"/>
        <v>23.08</v>
      </c>
      <c r="V30" s="480">
        <f t="shared" si="5"/>
        <v>5.44</v>
      </c>
      <c r="W30" s="480">
        <f t="shared" si="6"/>
        <v>4.1100000000000003</v>
      </c>
      <c r="X30" s="480">
        <v>0</v>
      </c>
      <c r="Y30" s="480">
        <f t="shared" si="7"/>
        <v>6.59</v>
      </c>
      <c r="Z30" s="480">
        <f t="shared" si="8"/>
        <v>0.47</v>
      </c>
      <c r="AA30" s="480">
        <f t="shared" si="9"/>
        <v>7.5600000000000005</v>
      </c>
      <c r="AB30" s="480">
        <v>0</v>
      </c>
      <c r="AC30" s="480">
        <f t="shared" si="10"/>
        <v>47.25</v>
      </c>
      <c r="AD30" s="480">
        <f t="shared" si="11"/>
        <v>0</v>
      </c>
      <c r="AE30" s="480">
        <f t="shared" si="12"/>
        <v>47.25</v>
      </c>
    </row>
    <row r="31" spans="1:31">
      <c r="B31" s="482"/>
      <c r="C31" s="483"/>
      <c r="D31" s="483"/>
      <c r="E31" s="483"/>
      <c r="F31" s="483"/>
      <c r="G31" s="484"/>
      <c r="H31" s="485"/>
      <c r="I31" s="484"/>
      <c r="J31" s="486"/>
      <c r="K31" s="484"/>
      <c r="L31" s="485"/>
      <c r="M31" s="485"/>
      <c r="N31" s="485"/>
      <c r="O31" s="484"/>
      <c r="P31" s="484"/>
      <c r="Q31" s="487"/>
    </row>
    <row r="34" spans="2:21" ht="63.75" customHeight="1">
      <c r="B34" s="488" t="s">
        <v>274</v>
      </c>
      <c r="C34" s="489" t="s">
        <v>275</v>
      </c>
      <c r="D34" s="490" t="s">
        <v>276</v>
      </c>
      <c r="E34" s="490" t="s">
        <v>614</v>
      </c>
      <c r="F34" s="490" t="s">
        <v>277</v>
      </c>
      <c r="G34" s="490" t="s">
        <v>351</v>
      </c>
      <c r="H34" s="490" t="s">
        <v>278</v>
      </c>
      <c r="I34" s="490" t="s">
        <v>279</v>
      </c>
      <c r="J34" s="490" t="s">
        <v>280</v>
      </c>
      <c r="K34" s="490" t="s">
        <v>352</v>
      </c>
      <c r="L34" s="1835" t="s">
        <v>353</v>
      </c>
      <c r="M34" s="1835"/>
      <c r="N34" s="1835"/>
      <c r="O34" s="1835"/>
      <c r="P34" s="1835"/>
      <c r="Q34" s="1835"/>
    </row>
    <row r="35" spans="2:21" ht="28.5">
      <c r="B35" s="491"/>
      <c r="C35" s="489"/>
      <c r="D35" s="490"/>
      <c r="E35" s="490"/>
      <c r="F35" s="490"/>
      <c r="G35" s="490"/>
      <c r="H35" s="490"/>
      <c r="I35" s="490"/>
      <c r="J35" s="490"/>
      <c r="K35" s="490"/>
      <c r="L35" s="490" t="s">
        <v>354</v>
      </c>
      <c r="M35" s="490" t="s">
        <v>355</v>
      </c>
      <c r="N35" s="490" t="s">
        <v>356</v>
      </c>
      <c r="O35" s="490" t="s">
        <v>282</v>
      </c>
      <c r="P35" s="490" t="s">
        <v>357</v>
      </c>
      <c r="Q35" s="490" t="s">
        <v>358</v>
      </c>
    </row>
    <row r="36" spans="2:21" ht="45">
      <c r="B36" s="492" t="s">
        <v>655</v>
      </c>
      <c r="C36" s="493" t="s">
        <v>656</v>
      </c>
      <c r="D36" s="494">
        <v>0</v>
      </c>
      <c r="E36" s="495">
        <f t="shared" ref="E36:E50" si="13">T16</f>
        <v>45.100000000000009</v>
      </c>
      <c r="F36" s="494">
        <f t="shared" ref="F36:F50" si="14">S16</f>
        <v>0</v>
      </c>
      <c r="G36" s="494">
        <f t="shared" ref="G36:G50" si="15">E36-F36-D36</f>
        <v>45.100000000000009</v>
      </c>
      <c r="H36" s="496">
        <v>150</v>
      </c>
      <c r="I36" s="496">
        <v>1</v>
      </c>
      <c r="J36" s="494">
        <f t="shared" ref="J36:J50" si="16">G36*H36*I36</f>
        <v>6765.0000000000009</v>
      </c>
      <c r="K36" s="497" t="s">
        <v>685</v>
      </c>
      <c r="L36" s="496">
        <f t="shared" ref="L36:L50" si="17">H36</f>
        <v>150</v>
      </c>
      <c r="M36" s="496">
        <v>0</v>
      </c>
      <c r="N36" s="496">
        <v>0</v>
      </c>
      <c r="O36" s="498"/>
      <c r="P36" s="496"/>
      <c r="Q36" s="499" t="s">
        <v>686</v>
      </c>
    </row>
    <row r="37" spans="2:21" s="500" customFormat="1" ht="45">
      <c r="B37" s="501" t="s">
        <v>657</v>
      </c>
      <c r="C37" s="493" t="s">
        <v>658</v>
      </c>
      <c r="D37" s="502">
        <v>0</v>
      </c>
      <c r="E37" s="503">
        <f t="shared" si="13"/>
        <v>59.210000000000008</v>
      </c>
      <c r="F37" s="502">
        <f t="shared" si="14"/>
        <v>0</v>
      </c>
      <c r="G37" s="503">
        <f t="shared" si="15"/>
        <v>59.210000000000008</v>
      </c>
      <c r="H37" s="504">
        <v>250</v>
      </c>
      <c r="I37" s="504">
        <v>1</v>
      </c>
      <c r="J37" s="503">
        <f t="shared" si="16"/>
        <v>14802.500000000002</v>
      </c>
      <c r="K37" s="505" t="s">
        <v>685</v>
      </c>
      <c r="L37" s="496">
        <f t="shared" si="17"/>
        <v>250</v>
      </c>
      <c r="M37" s="504">
        <v>0</v>
      </c>
      <c r="N37" s="504">
        <v>0</v>
      </c>
      <c r="O37" s="504"/>
      <c r="P37" s="504"/>
      <c r="Q37" s="506" t="s">
        <v>686</v>
      </c>
      <c r="R37" s="448"/>
      <c r="S37" s="448"/>
      <c r="T37" s="448"/>
      <c r="U37" s="448"/>
    </row>
    <row r="38" spans="2:21" s="507" customFormat="1" ht="45">
      <c r="B38" s="508" t="s">
        <v>659</v>
      </c>
      <c r="C38" s="493" t="s">
        <v>660</v>
      </c>
      <c r="D38" s="494">
        <v>0</v>
      </c>
      <c r="E38" s="509">
        <f t="shared" si="13"/>
        <v>201.68</v>
      </c>
      <c r="F38" s="509">
        <f t="shared" si="14"/>
        <v>0</v>
      </c>
      <c r="G38" s="509">
        <f t="shared" si="15"/>
        <v>201.68</v>
      </c>
      <c r="H38" s="510">
        <v>100</v>
      </c>
      <c r="I38" s="496">
        <v>1</v>
      </c>
      <c r="J38" s="509">
        <f t="shared" si="16"/>
        <v>20168</v>
      </c>
      <c r="K38" s="497" t="s">
        <v>685</v>
      </c>
      <c r="L38" s="496">
        <f t="shared" si="17"/>
        <v>100</v>
      </c>
      <c r="M38" s="510">
        <v>0</v>
      </c>
      <c r="N38" s="510">
        <v>0</v>
      </c>
      <c r="O38" s="510"/>
      <c r="P38" s="510"/>
      <c r="Q38" s="511" t="s">
        <v>686</v>
      </c>
      <c r="S38" s="512"/>
      <c r="T38" s="512"/>
    </row>
    <row r="39" spans="2:21" s="507" customFormat="1" ht="45">
      <c r="B39" s="513" t="s">
        <v>662</v>
      </c>
      <c r="C39" s="493" t="s">
        <v>663</v>
      </c>
      <c r="D39" s="494">
        <v>0</v>
      </c>
      <c r="E39" s="509">
        <f t="shared" si="13"/>
        <v>118.65</v>
      </c>
      <c r="F39" s="509">
        <f t="shared" si="14"/>
        <v>0</v>
      </c>
      <c r="G39" s="509">
        <f t="shared" si="15"/>
        <v>118.65</v>
      </c>
      <c r="H39" s="510">
        <v>30</v>
      </c>
      <c r="I39" s="510">
        <v>1</v>
      </c>
      <c r="J39" s="509">
        <f t="shared" si="16"/>
        <v>3559.5</v>
      </c>
      <c r="K39" s="497" t="s">
        <v>685</v>
      </c>
      <c r="L39" s="496">
        <f t="shared" si="17"/>
        <v>30</v>
      </c>
      <c r="M39" s="510">
        <v>0</v>
      </c>
      <c r="N39" s="510">
        <v>0</v>
      </c>
      <c r="O39" s="510"/>
      <c r="P39" s="510"/>
      <c r="Q39" s="511" t="s">
        <v>686</v>
      </c>
      <c r="S39" s="512"/>
      <c r="T39" s="512"/>
    </row>
    <row r="40" spans="2:21" s="507" customFormat="1" ht="45">
      <c r="B40" s="508" t="s">
        <v>664</v>
      </c>
      <c r="C40" s="514" t="s">
        <v>665</v>
      </c>
      <c r="D40" s="494">
        <v>0</v>
      </c>
      <c r="E40" s="509">
        <f t="shared" si="13"/>
        <v>446.52</v>
      </c>
      <c r="F40" s="509">
        <f t="shared" si="14"/>
        <v>0</v>
      </c>
      <c r="G40" s="509">
        <f t="shared" si="15"/>
        <v>446.52</v>
      </c>
      <c r="H40" s="510">
        <v>20</v>
      </c>
      <c r="I40" s="496">
        <v>1</v>
      </c>
      <c r="J40" s="509">
        <f t="shared" si="16"/>
        <v>8930.4</v>
      </c>
      <c r="K40" s="497" t="s">
        <v>685</v>
      </c>
      <c r="L40" s="496">
        <f t="shared" si="17"/>
        <v>20</v>
      </c>
      <c r="M40" s="510">
        <v>0</v>
      </c>
      <c r="N40" s="510">
        <v>0</v>
      </c>
      <c r="O40" s="510"/>
      <c r="P40" s="510"/>
      <c r="Q40" s="511" t="s">
        <v>686</v>
      </c>
      <c r="S40" s="512"/>
      <c r="T40" s="512"/>
    </row>
    <row r="41" spans="2:21" s="507" customFormat="1" ht="45">
      <c r="B41" s="513" t="s">
        <v>666</v>
      </c>
      <c r="C41" s="493" t="s">
        <v>667</v>
      </c>
      <c r="D41" s="494">
        <v>0</v>
      </c>
      <c r="E41" s="509">
        <f t="shared" si="13"/>
        <v>295.07000000000005</v>
      </c>
      <c r="F41" s="509">
        <f t="shared" si="14"/>
        <v>0</v>
      </c>
      <c r="G41" s="509">
        <f t="shared" si="15"/>
        <v>295.07000000000005</v>
      </c>
      <c r="H41" s="510">
        <v>30</v>
      </c>
      <c r="I41" s="510">
        <v>1</v>
      </c>
      <c r="J41" s="509">
        <f t="shared" si="16"/>
        <v>8852.1000000000022</v>
      </c>
      <c r="K41" s="497" t="s">
        <v>685</v>
      </c>
      <c r="L41" s="496">
        <f t="shared" si="17"/>
        <v>30</v>
      </c>
      <c r="M41" s="510">
        <v>0</v>
      </c>
      <c r="N41" s="510">
        <v>0</v>
      </c>
      <c r="O41" s="510"/>
      <c r="P41" s="510" t="s">
        <v>79</v>
      </c>
      <c r="Q41" s="511" t="s">
        <v>686</v>
      </c>
      <c r="S41" s="512"/>
      <c r="T41" s="512"/>
    </row>
    <row r="42" spans="2:21" s="507" customFormat="1" ht="45">
      <c r="B42" s="513" t="s">
        <v>668</v>
      </c>
      <c r="C42" s="493" t="s">
        <v>669</v>
      </c>
      <c r="D42" s="494">
        <v>0</v>
      </c>
      <c r="E42" s="509">
        <f t="shared" si="13"/>
        <v>251.84999999999997</v>
      </c>
      <c r="F42" s="509">
        <f t="shared" si="14"/>
        <v>0</v>
      </c>
      <c r="G42" s="509">
        <f t="shared" si="15"/>
        <v>251.84999999999997</v>
      </c>
      <c r="H42" s="510">
        <v>90</v>
      </c>
      <c r="I42" s="496">
        <v>1</v>
      </c>
      <c r="J42" s="509">
        <f t="shared" si="16"/>
        <v>22666.499999999996</v>
      </c>
      <c r="K42" s="497" t="s">
        <v>685</v>
      </c>
      <c r="L42" s="496">
        <f t="shared" si="17"/>
        <v>90</v>
      </c>
      <c r="M42" s="510">
        <v>0</v>
      </c>
      <c r="N42" s="510">
        <v>0</v>
      </c>
      <c r="O42" s="510"/>
      <c r="P42" s="510" t="s">
        <v>79</v>
      </c>
      <c r="Q42" s="511" t="s">
        <v>686</v>
      </c>
      <c r="S42" s="512"/>
      <c r="T42" s="512"/>
    </row>
    <row r="43" spans="2:21" s="507" customFormat="1" ht="45">
      <c r="B43" s="513" t="s">
        <v>670</v>
      </c>
      <c r="C43" s="493" t="s">
        <v>671</v>
      </c>
      <c r="D43" s="494">
        <v>0</v>
      </c>
      <c r="E43" s="509">
        <f t="shared" si="13"/>
        <v>422.31999999999994</v>
      </c>
      <c r="F43" s="509">
        <f t="shared" si="14"/>
        <v>0</v>
      </c>
      <c r="G43" s="509">
        <f t="shared" si="15"/>
        <v>422.31999999999994</v>
      </c>
      <c r="H43" s="510">
        <v>20</v>
      </c>
      <c r="I43" s="510">
        <v>1</v>
      </c>
      <c r="J43" s="509">
        <f t="shared" si="16"/>
        <v>8446.3999999999978</v>
      </c>
      <c r="K43" s="497" t="s">
        <v>685</v>
      </c>
      <c r="L43" s="496">
        <f t="shared" si="17"/>
        <v>20</v>
      </c>
      <c r="M43" s="510">
        <v>0</v>
      </c>
      <c r="N43" s="510">
        <v>0</v>
      </c>
      <c r="O43" s="510"/>
      <c r="P43" s="510" t="s">
        <v>79</v>
      </c>
      <c r="Q43" s="511" t="s">
        <v>686</v>
      </c>
      <c r="S43" s="512"/>
      <c r="T43" s="512"/>
    </row>
    <row r="44" spans="2:21" s="507" customFormat="1" ht="30">
      <c r="B44" s="513" t="s">
        <v>672</v>
      </c>
      <c r="C44" s="493" t="s">
        <v>673</v>
      </c>
      <c r="D44" s="494">
        <v>0</v>
      </c>
      <c r="E44" s="509">
        <f t="shared" si="13"/>
        <v>39.020000000000003</v>
      </c>
      <c r="F44" s="509">
        <f t="shared" si="14"/>
        <v>0</v>
      </c>
      <c r="G44" s="509">
        <f t="shared" si="15"/>
        <v>39.020000000000003</v>
      </c>
      <c r="H44" s="510">
        <v>300</v>
      </c>
      <c r="I44" s="496">
        <v>1</v>
      </c>
      <c r="J44" s="509">
        <f t="shared" si="16"/>
        <v>11706.000000000002</v>
      </c>
      <c r="K44" s="497" t="s">
        <v>685</v>
      </c>
      <c r="L44" s="496">
        <f t="shared" si="17"/>
        <v>300</v>
      </c>
      <c r="M44" s="510">
        <v>0</v>
      </c>
      <c r="N44" s="510">
        <v>0</v>
      </c>
      <c r="O44" s="510"/>
      <c r="P44" s="510" t="s">
        <v>79</v>
      </c>
      <c r="Q44" s="511" t="s">
        <v>687</v>
      </c>
      <c r="S44" s="512"/>
      <c r="T44" s="512"/>
    </row>
    <row r="45" spans="2:21" s="507" customFormat="1" ht="30">
      <c r="B45" s="513" t="s">
        <v>674</v>
      </c>
      <c r="C45" s="493" t="s">
        <v>675</v>
      </c>
      <c r="D45" s="494">
        <v>0</v>
      </c>
      <c r="E45" s="509">
        <f t="shared" si="13"/>
        <v>288.37000000000006</v>
      </c>
      <c r="F45" s="509">
        <f t="shared" si="14"/>
        <v>0</v>
      </c>
      <c r="G45" s="509">
        <f t="shared" si="15"/>
        <v>288.37000000000006</v>
      </c>
      <c r="H45" s="510">
        <v>50</v>
      </c>
      <c r="I45" s="510">
        <v>1</v>
      </c>
      <c r="J45" s="509">
        <f t="shared" si="16"/>
        <v>14418.500000000004</v>
      </c>
      <c r="K45" s="497" t="s">
        <v>685</v>
      </c>
      <c r="L45" s="496">
        <f t="shared" si="17"/>
        <v>50</v>
      </c>
      <c r="M45" s="510">
        <v>0</v>
      </c>
      <c r="N45" s="510">
        <v>0</v>
      </c>
      <c r="O45" s="510"/>
      <c r="P45" s="510" t="s">
        <v>79</v>
      </c>
      <c r="Q45" s="511" t="s">
        <v>687</v>
      </c>
      <c r="S45" s="512"/>
      <c r="T45" s="512"/>
    </row>
    <row r="46" spans="2:21" s="507" customFormat="1" ht="30">
      <c r="B46" s="513" t="s">
        <v>676</v>
      </c>
      <c r="C46" s="493" t="s">
        <v>677</v>
      </c>
      <c r="D46" s="494">
        <v>0</v>
      </c>
      <c r="E46" s="509">
        <f t="shared" si="13"/>
        <v>105.71</v>
      </c>
      <c r="F46" s="509">
        <f t="shared" si="14"/>
        <v>0</v>
      </c>
      <c r="G46" s="509">
        <f t="shared" si="15"/>
        <v>105.71</v>
      </c>
      <c r="H46" s="510">
        <v>240</v>
      </c>
      <c r="I46" s="496">
        <v>1</v>
      </c>
      <c r="J46" s="509">
        <f t="shared" si="16"/>
        <v>25370.399999999998</v>
      </c>
      <c r="K46" s="497" t="s">
        <v>685</v>
      </c>
      <c r="L46" s="496">
        <f t="shared" si="17"/>
        <v>240</v>
      </c>
      <c r="M46" s="510">
        <v>0</v>
      </c>
      <c r="N46" s="510">
        <v>0</v>
      </c>
      <c r="O46" s="510"/>
      <c r="P46" s="510" t="s">
        <v>79</v>
      </c>
      <c r="Q46" s="511" t="s">
        <v>687</v>
      </c>
      <c r="S46" s="512"/>
      <c r="T46" s="512"/>
    </row>
    <row r="47" spans="2:21" s="507" customFormat="1" ht="30">
      <c r="B47" s="513" t="s">
        <v>678</v>
      </c>
      <c r="C47" s="493" t="s">
        <v>679</v>
      </c>
      <c r="D47" s="494">
        <v>0</v>
      </c>
      <c r="E47" s="509">
        <f t="shared" si="13"/>
        <v>22.07</v>
      </c>
      <c r="F47" s="509">
        <f t="shared" si="14"/>
        <v>0</v>
      </c>
      <c r="G47" s="509">
        <f t="shared" si="15"/>
        <v>22.07</v>
      </c>
      <c r="H47" s="510">
        <v>1020</v>
      </c>
      <c r="I47" s="510">
        <v>1</v>
      </c>
      <c r="J47" s="509">
        <f t="shared" si="16"/>
        <v>22511.4</v>
      </c>
      <c r="K47" s="497" t="s">
        <v>685</v>
      </c>
      <c r="L47" s="496">
        <f t="shared" si="17"/>
        <v>1020</v>
      </c>
      <c r="M47" s="510">
        <v>0</v>
      </c>
      <c r="N47" s="510">
        <v>0</v>
      </c>
      <c r="O47" s="510"/>
      <c r="P47" s="510" t="s">
        <v>79</v>
      </c>
      <c r="Q47" s="511" t="s">
        <v>687</v>
      </c>
      <c r="S47" s="512"/>
      <c r="T47" s="512"/>
    </row>
    <row r="48" spans="2:21" s="507" customFormat="1" ht="30">
      <c r="B48" s="513" t="s">
        <v>680</v>
      </c>
      <c r="C48" s="493" t="s">
        <v>681</v>
      </c>
      <c r="D48" s="494">
        <v>0</v>
      </c>
      <c r="E48" s="509">
        <f t="shared" si="13"/>
        <v>9.5500000000000007</v>
      </c>
      <c r="F48" s="509">
        <f t="shared" si="14"/>
        <v>0</v>
      </c>
      <c r="G48" s="509">
        <f t="shared" si="15"/>
        <v>9.5500000000000007</v>
      </c>
      <c r="H48" s="510">
        <v>900</v>
      </c>
      <c r="I48" s="496">
        <v>1</v>
      </c>
      <c r="J48" s="509">
        <f t="shared" si="16"/>
        <v>8595</v>
      </c>
      <c r="K48" s="497" t="s">
        <v>685</v>
      </c>
      <c r="L48" s="496">
        <f t="shared" si="17"/>
        <v>900</v>
      </c>
      <c r="M48" s="510">
        <v>0</v>
      </c>
      <c r="N48" s="510">
        <v>0</v>
      </c>
      <c r="O48" s="510"/>
      <c r="P48" s="510" t="s">
        <v>79</v>
      </c>
      <c r="Q48" s="511" t="s">
        <v>687</v>
      </c>
      <c r="S48" s="512"/>
      <c r="T48" s="512"/>
    </row>
    <row r="49" spans="2:22" s="507" customFormat="1" ht="45">
      <c r="B49" s="513" t="s">
        <v>682</v>
      </c>
      <c r="C49" s="493" t="s">
        <v>683</v>
      </c>
      <c r="D49" s="494">
        <v>0</v>
      </c>
      <c r="E49" s="509">
        <f t="shared" si="13"/>
        <v>121.74000000000001</v>
      </c>
      <c r="F49" s="509">
        <f t="shared" si="14"/>
        <v>0</v>
      </c>
      <c r="G49" s="509">
        <f t="shared" si="15"/>
        <v>121.74000000000001</v>
      </c>
      <c r="H49" s="510">
        <v>60</v>
      </c>
      <c r="I49" s="496">
        <v>1</v>
      </c>
      <c r="J49" s="509">
        <f t="shared" si="16"/>
        <v>7304.4000000000005</v>
      </c>
      <c r="K49" s="497" t="s">
        <v>685</v>
      </c>
      <c r="L49" s="496">
        <f t="shared" si="17"/>
        <v>60</v>
      </c>
      <c r="M49" s="510">
        <v>0</v>
      </c>
      <c r="N49" s="510">
        <v>0</v>
      </c>
      <c r="O49" s="510"/>
      <c r="P49" s="510" t="s">
        <v>79</v>
      </c>
      <c r="Q49" s="511" t="s">
        <v>686</v>
      </c>
      <c r="S49" s="512"/>
      <c r="T49" s="512"/>
    </row>
    <row r="50" spans="2:22" s="507" customFormat="1" ht="180">
      <c r="B50" s="351" t="s">
        <v>345</v>
      </c>
      <c r="C50" s="514" t="s">
        <v>684</v>
      </c>
      <c r="D50" s="494">
        <v>0</v>
      </c>
      <c r="E50" s="509">
        <f t="shared" si="13"/>
        <v>47.250000000000007</v>
      </c>
      <c r="F50" s="509">
        <f t="shared" si="14"/>
        <v>0</v>
      </c>
      <c r="G50" s="509">
        <f t="shared" si="15"/>
        <v>47.250000000000007</v>
      </c>
      <c r="H50" s="510">
        <v>400</v>
      </c>
      <c r="I50" s="496">
        <v>1</v>
      </c>
      <c r="J50" s="509">
        <f t="shared" si="16"/>
        <v>18900.000000000004</v>
      </c>
      <c r="K50" s="497" t="s">
        <v>688</v>
      </c>
      <c r="L50" s="496">
        <f t="shared" si="17"/>
        <v>400</v>
      </c>
      <c r="M50" s="510">
        <v>0</v>
      </c>
      <c r="N50" s="510">
        <v>0</v>
      </c>
      <c r="O50" s="510"/>
      <c r="P50" s="510" t="s">
        <v>79</v>
      </c>
      <c r="Q50" s="511" t="s">
        <v>689</v>
      </c>
      <c r="S50" s="512"/>
      <c r="T50" s="512"/>
    </row>
    <row r="51" spans="2:22">
      <c r="B51" s="482"/>
      <c r="C51" s="515"/>
      <c r="D51" s="484"/>
      <c r="E51" s="484"/>
      <c r="F51" s="484"/>
      <c r="G51" s="484"/>
      <c r="H51" s="485">
        <f>SUM(H36:H50)</f>
        <v>3660</v>
      </c>
      <c r="I51" s="484"/>
      <c r="J51" s="516">
        <f>SUM(J36:J50)</f>
        <v>202996.09999999998</v>
      </c>
      <c r="K51" s="484"/>
      <c r="L51" s="485">
        <f>SUM(L36:L50)</f>
        <v>3660</v>
      </c>
      <c r="M51" s="485">
        <f>SUM(M36:M50)</f>
        <v>0</v>
      </c>
      <c r="N51" s="485">
        <f>SUM(N36:N50)</f>
        <v>0</v>
      </c>
      <c r="O51" s="484"/>
      <c r="P51" s="484"/>
      <c r="Q51" s="487"/>
    </row>
    <row r="53" spans="2:22">
      <c r="B53" s="1836" t="s">
        <v>359</v>
      </c>
      <c r="C53" s="1836" t="s">
        <v>360</v>
      </c>
      <c r="D53" s="1836" t="s">
        <v>361</v>
      </c>
      <c r="E53" s="1836" t="s">
        <v>362</v>
      </c>
      <c r="F53" s="1836" t="s">
        <v>275</v>
      </c>
      <c r="G53" s="1836" t="s">
        <v>363</v>
      </c>
      <c r="H53" s="1837" t="s">
        <v>364</v>
      </c>
      <c r="I53" s="1837"/>
      <c r="J53" s="1837"/>
      <c r="K53" s="1837"/>
      <c r="L53" s="1837"/>
      <c r="M53" s="1837"/>
      <c r="N53" s="1837"/>
      <c r="O53" s="1837"/>
      <c r="P53" s="1837"/>
      <c r="Q53" s="1837"/>
      <c r="R53" s="1837"/>
      <c r="S53" s="1837"/>
      <c r="T53" s="1837"/>
      <c r="U53" s="1837"/>
      <c r="V53" s="1837"/>
    </row>
    <row r="54" spans="2:22" ht="51" customHeight="1">
      <c r="B54" s="1836"/>
      <c r="C54" s="1836"/>
      <c r="D54" s="1836"/>
      <c r="E54" s="1836"/>
      <c r="F54" s="1836"/>
      <c r="G54" s="1836"/>
      <c r="H54" s="335" t="s">
        <v>365</v>
      </c>
      <c r="I54" s="335" t="s">
        <v>366</v>
      </c>
      <c r="J54" s="335" t="s">
        <v>367</v>
      </c>
      <c r="K54" s="335" t="s">
        <v>368</v>
      </c>
      <c r="L54" s="335" t="s">
        <v>369</v>
      </c>
      <c r="M54" s="335" t="s">
        <v>365</v>
      </c>
      <c r="N54" s="335" t="s">
        <v>366</v>
      </c>
      <c r="O54" s="335" t="s">
        <v>367</v>
      </c>
      <c r="P54" s="335" t="s">
        <v>368</v>
      </c>
      <c r="Q54" s="335" t="s">
        <v>369</v>
      </c>
      <c r="R54" s="335" t="s">
        <v>365</v>
      </c>
      <c r="S54" s="335" t="s">
        <v>366</v>
      </c>
      <c r="T54" s="335" t="s">
        <v>367</v>
      </c>
      <c r="U54" s="335" t="s">
        <v>368</v>
      </c>
      <c r="V54" s="335" t="s">
        <v>369</v>
      </c>
    </row>
    <row r="55" spans="2:22" ht="37.5" customHeight="1">
      <c r="B55" s="1836"/>
      <c r="C55" s="1836"/>
      <c r="D55" s="1836"/>
      <c r="E55" s="1836"/>
      <c r="F55" s="1836"/>
      <c r="G55" s="1836"/>
      <c r="H55" s="1837" t="s">
        <v>691</v>
      </c>
      <c r="I55" s="1837"/>
      <c r="J55" s="1837"/>
      <c r="K55" s="1837"/>
      <c r="L55" s="1837"/>
      <c r="M55" s="1837" t="s">
        <v>1010</v>
      </c>
      <c r="N55" s="1837"/>
      <c r="O55" s="1837"/>
      <c r="P55" s="1837"/>
      <c r="Q55" s="1837"/>
      <c r="R55" s="1833" t="s">
        <v>371</v>
      </c>
      <c r="S55" s="1833"/>
      <c r="T55" s="1833"/>
      <c r="U55" s="1833"/>
      <c r="V55" s="1833"/>
    </row>
    <row r="56" spans="2:22">
      <c r="B56" s="1834" t="s">
        <v>372</v>
      </c>
      <c r="C56" s="1834"/>
      <c r="D56" s="1834"/>
      <c r="E56" s="1834"/>
      <c r="F56" s="1834"/>
      <c r="G56" s="1834"/>
      <c r="H56" s="336">
        <f t="shared" ref="H56:V56" si="18">ROUND(SUM(H57:H128),0)</f>
        <v>0</v>
      </c>
      <c r="I56" s="336">
        <f t="shared" si="18"/>
        <v>0</v>
      </c>
      <c r="J56" s="336">
        <f t="shared" si="18"/>
        <v>0</v>
      </c>
      <c r="K56" s="336">
        <f t="shared" si="18"/>
        <v>0</v>
      </c>
      <c r="L56" s="336">
        <f t="shared" si="18"/>
        <v>202996</v>
      </c>
      <c r="M56" s="336">
        <f t="shared" si="18"/>
        <v>0</v>
      </c>
      <c r="N56" s="336">
        <f t="shared" si="18"/>
        <v>0</v>
      </c>
      <c r="O56" s="336">
        <f t="shared" si="18"/>
        <v>0</v>
      </c>
      <c r="P56" s="336">
        <f t="shared" si="18"/>
        <v>0</v>
      </c>
      <c r="Q56" s="336">
        <f t="shared" si="18"/>
        <v>202996</v>
      </c>
      <c r="R56" s="336">
        <f t="shared" si="18"/>
        <v>0</v>
      </c>
      <c r="S56" s="336">
        <f t="shared" si="18"/>
        <v>0</v>
      </c>
      <c r="T56" s="336">
        <f t="shared" si="18"/>
        <v>0</v>
      </c>
      <c r="U56" s="336">
        <f t="shared" si="18"/>
        <v>0</v>
      </c>
      <c r="V56" s="336">
        <f t="shared" si="18"/>
        <v>202996</v>
      </c>
    </row>
    <row r="57" spans="2:22">
      <c r="B57" s="339">
        <v>1</v>
      </c>
      <c r="C57" s="337"/>
      <c r="D57" s="339" t="s">
        <v>373</v>
      </c>
      <c r="E57" s="340" t="s">
        <v>655</v>
      </c>
      <c r="F57" s="404" t="s">
        <v>656</v>
      </c>
      <c r="G57" s="341"/>
      <c r="H57" s="342">
        <v>0</v>
      </c>
      <c r="I57" s="343">
        <v>0</v>
      </c>
      <c r="J57" s="343">
        <v>0</v>
      </c>
      <c r="K57" s="343">
        <v>0</v>
      </c>
      <c r="L57" s="343">
        <f t="shared" ref="L57:L71" si="19">J36</f>
        <v>6765.0000000000009</v>
      </c>
      <c r="M57" s="344">
        <v>0</v>
      </c>
      <c r="N57" s="344">
        <v>0</v>
      </c>
      <c r="O57" s="344">
        <f t="shared" ref="O57:O71" si="20">J57</f>
        <v>0</v>
      </c>
      <c r="P57" s="344">
        <v>0</v>
      </c>
      <c r="Q57" s="344">
        <f t="shared" ref="Q57:Q71" si="21">L57</f>
        <v>6765.0000000000009</v>
      </c>
      <c r="R57" s="344">
        <v>0</v>
      </c>
      <c r="S57" s="344">
        <v>0</v>
      </c>
      <c r="T57" s="344">
        <f t="shared" ref="T57:T71" si="22">O57</f>
        <v>0</v>
      </c>
      <c r="U57" s="344">
        <v>0</v>
      </c>
      <c r="V57" s="344">
        <f t="shared" ref="V57:V71" si="23">L57</f>
        <v>6765.0000000000009</v>
      </c>
    </row>
    <row r="58" spans="2:22">
      <c r="B58" s="339">
        <v>2</v>
      </c>
      <c r="C58" s="337"/>
      <c r="D58" s="339" t="s">
        <v>373</v>
      </c>
      <c r="E58" s="345" t="s">
        <v>657</v>
      </c>
      <c r="F58" s="404" t="s">
        <v>658</v>
      </c>
      <c r="G58" s="344"/>
      <c r="H58" s="346">
        <v>0</v>
      </c>
      <c r="I58" s="347">
        <v>0</v>
      </c>
      <c r="J58" s="347">
        <v>0</v>
      </c>
      <c r="K58" s="347">
        <v>0</v>
      </c>
      <c r="L58" s="343">
        <f t="shared" si="19"/>
        <v>14802.500000000002</v>
      </c>
      <c r="M58" s="344">
        <v>0</v>
      </c>
      <c r="N58" s="344">
        <v>0</v>
      </c>
      <c r="O58" s="344">
        <f t="shared" si="20"/>
        <v>0</v>
      </c>
      <c r="P58" s="344">
        <v>0</v>
      </c>
      <c r="Q58" s="344">
        <f t="shared" si="21"/>
        <v>14802.500000000002</v>
      </c>
      <c r="R58" s="344">
        <v>0</v>
      </c>
      <c r="S58" s="344">
        <v>0</v>
      </c>
      <c r="T58" s="344">
        <f t="shared" si="22"/>
        <v>0</v>
      </c>
      <c r="U58" s="344">
        <v>0</v>
      </c>
      <c r="V58" s="344">
        <f t="shared" si="23"/>
        <v>14802.500000000002</v>
      </c>
    </row>
    <row r="59" spans="2:22" s="478" customFormat="1">
      <c r="B59" s="348">
        <v>3</v>
      </c>
      <c r="C59" s="338"/>
      <c r="D59" s="348" t="s">
        <v>373</v>
      </c>
      <c r="E59" s="349" t="s">
        <v>659</v>
      </c>
      <c r="F59" s="404" t="s">
        <v>660</v>
      </c>
      <c r="G59" s="341"/>
      <c r="H59" s="342">
        <v>0</v>
      </c>
      <c r="I59" s="343">
        <v>0</v>
      </c>
      <c r="J59" s="343">
        <v>0</v>
      </c>
      <c r="K59" s="343">
        <v>0</v>
      </c>
      <c r="L59" s="343">
        <f t="shared" si="19"/>
        <v>20168</v>
      </c>
      <c r="M59" s="341">
        <v>0</v>
      </c>
      <c r="N59" s="341">
        <v>0</v>
      </c>
      <c r="O59" s="341">
        <f t="shared" si="20"/>
        <v>0</v>
      </c>
      <c r="P59" s="341">
        <v>0</v>
      </c>
      <c r="Q59" s="344">
        <f t="shared" si="21"/>
        <v>20168</v>
      </c>
      <c r="R59" s="341">
        <v>0</v>
      </c>
      <c r="S59" s="341">
        <v>0</v>
      </c>
      <c r="T59" s="341">
        <f t="shared" si="22"/>
        <v>0</v>
      </c>
      <c r="U59" s="341">
        <v>0</v>
      </c>
      <c r="V59" s="344">
        <f t="shared" si="23"/>
        <v>20168</v>
      </c>
    </row>
    <row r="60" spans="2:22" s="478" customFormat="1" ht="30">
      <c r="B60" s="348">
        <v>4</v>
      </c>
      <c r="C60" s="338"/>
      <c r="D60" s="348" t="s">
        <v>373</v>
      </c>
      <c r="E60" s="350" t="s">
        <v>662</v>
      </c>
      <c r="F60" s="404" t="s">
        <v>663</v>
      </c>
      <c r="G60" s="341"/>
      <c r="H60" s="342">
        <v>0</v>
      </c>
      <c r="I60" s="343">
        <v>0</v>
      </c>
      <c r="J60" s="343">
        <v>0</v>
      </c>
      <c r="K60" s="343">
        <v>0</v>
      </c>
      <c r="L60" s="343">
        <f t="shared" si="19"/>
        <v>3559.5</v>
      </c>
      <c r="M60" s="341">
        <v>0</v>
      </c>
      <c r="N60" s="341">
        <v>0</v>
      </c>
      <c r="O60" s="341">
        <f t="shared" si="20"/>
        <v>0</v>
      </c>
      <c r="P60" s="341">
        <v>0</v>
      </c>
      <c r="Q60" s="344">
        <f t="shared" si="21"/>
        <v>3559.5</v>
      </c>
      <c r="R60" s="341">
        <v>0</v>
      </c>
      <c r="S60" s="341">
        <v>0</v>
      </c>
      <c r="T60" s="341">
        <f t="shared" si="22"/>
        <v>0</v>
      </c>
      <c r="U60" s="341">
        <v>0</v>
      </c>
      <c r="V60" s="344">
        <f t="shared" si="23"/>
        <v>3559.5</v>
      </c>
    </row>
    <row r="61" spans="2:22" s="478" customFormat="1" ht="30">
      <c r="B61" s="348">
        <v>5</v>
      </c>
      <c r="C61" s="338"/>
      <c r="D61" s="348" t="s">
        <v>373</v>
      </c>
      <c r="E61" s="349" t="s">
        <v>664</v>
      </c>
      <c r="F61" s="405" t="s">
        <v>665</v>
      </c>
      <c r="G61" s="341"/>
      <c r="H61" s="342">
        <v>0</v>
      </c>
      <c r="I61" s="343">
        <v>0</v>
      </c>
      <c r="J61" s="343">
        <v>0</v>
      </c>
      <c r="K61" s="343">
        <v>0</v>
      </c>
      <c r="L61" s="343">
        <f t="shared" si="19"/>
        <v>8930.4</v>
      </c>
      <c r="M61" s="341">
        <v>0</v>
      </c>
      <c r="N61" s="341">
        <v>0</v>
      </c>
      <c r="O61" s="341">
        <f t="shared" si="20"/>
        <v>0</v>
      </c>
      <c r="P61" s="341">
        <v>0</v>
      </c>
      <c r="Q61" s="344">
        <f t="shared" si="21"/>
        <v>8930.4</v>
      </c>
      <c r="R61" s="341">
        <v>0</v>
      </c>
      <c r="S61" s="341">
        <v>0</v>
      </c>
      <c r="T61" s="341">
        <f t="shared" si="22"/>
        <v>0</v>
      </c>
      <c r="U61" s="341">
        <v>0</v>
      </c>
      <c r="V61" s="344">
        <f t="shared" si="23"/>
        <v>8930.4</v>
      </c>
    </row>
    <row r="62" spans="2:22" s="478" customFormat="1" ht="30">
      <c r="B62" s="348">
        <v>6</v>
      </c>
      <c r="C62" s="338"/>
      <c r="D62" s="348" t="s">
        <v>373</v>
      </c>
      <c r="E62" s="350" t="s">
        <v>666</v>
      </c>
      <c r="F62" s="404" t="s">
        <v>667</v>
      </c>
      <c r="G62" s="341"/>
      <c r="H62" s="342">
        <v>0</v>
      </c>
      <c r="I62" s="343">
        <v>0</v>
      </c>
      <c r="J62" s="343">
        <v>0</v>
      </c>
      <c r="K62" s="343">
        <v>0</v>
      </c>
      <c r="L62" s="343">
        <f t="shared" si="19"/>
        <v>8852.1000000000022</v>
      </c>
      <c r="M62" s="341">
        <v>0</v>
      </c>
      <c r="N62" s="341">
        <v>0</v>
      </c>
      <c r="O62" s="341">
        <f t="shared" si="20"/>
        <v>0</v>
      </c>
      <c r="P62" s="341">
        <v>0</v>
      </c>
      <c r="Q62" s="344">
        <f t="shared" si="21"/>
        <v>8852.1000000000022</v>
      </c>
      <c r="R62" s="341">
        <v>0</v>
      </c>
      <c r="S62" s="341">
        <v>0</v>
      </c>
      <c r="T62" s="341">
        <f t="shared" si="22"/>
        <v>0</v>
      </c>
      <c r="U62" s="341">
        <v>0</v>
      </c>
      <c r="V62" s="344">
        <f t="shared" si="23"/>
        <v>8852.1000000000022</v>
      </c>
    </row>
    <row r="63" spans="2:22" s="478" customFormat="1">
      <c r="B63" s="348">
        <v>7</v>
      </c>
      <c r="C63" s="338"/>
      <c r="D63" s="348" t="s">
        <v>373</v>
      </c>
      <c r="E63" s="350" t="s">
        <v>668</v>
      </c>
      <c r="F63" s="404" t="s">
        <v>669</v>
      </c>
      <c r="G63" s="341"/>
      <c r="H63" s="342">
        <v>0</v>
      </c>
      <c r="I63" s="343">
        <v>0</v>
      </c>
      <c r="J63" s="343">
        <v>0</v>
      </c>
      <c r="K63" s="343">
        <v>0</v>
      </c>
      <c r="L63" s="343">
        <f t="shared" si="19"/>
        <v>22666.499999999996</v>
      </c>
      <c r="M63" s="341">
        <v>0</v>
      </c>
      <c r="N63" s="341">
        <v>0</v>
      </c>
      <c r="O63" s="341">
        <f t="shared" si="20"/>
        <v>0</v>
      </c>
      <c r="P63" s="341">
        <v>0</v>
      </c>
      <c r="Q63" s="344">
        <f t="shared" si="21"/>
        <v>22666.499999999996</v>
      </c>
      <c r="R63" s="341">
        <v>0</v>
      </c>
      <c r="S63" s="341">
        <v>0</v>
      </c>
      <c r="T63" s="341">
        <f t="shared" si="22"/>
        <v>0</v>
      </c>
      <c r="U63" s="341">
        <v>0</v>
      </c>
      <c r="V63" s="344">
        <f t="shared" si="23"/>
        <v>22666.499999999996</v>
      </c>
    </row>
    <row r="64" spans="2:22" s="478" customFormat="1">
      <c r="B64" s="348">
        <v>8</v>
      </c>
      <c r="C64" s="338"/>
      <c r="D64" s="348" t="s">
        <v>373</v>
      </c>
      <c r="E64" s="350" t="s">
        <v>670</v>
      </c>
      <c r="F64" s="404" t="s">
        <v>671</v>
      </c>
      <c r="G64" s="341"/>
      <c r="H64" s="342">
        <v>0</v>
      </c>
      <c r="I64" s="343">
        <v>0</v>
      </c>
      <c r="J64" s="343">
        <v>0</v>
      </c>
      <c r="K64" s="343">
        <v>0</v>
      </c>
      <c r="L64" s="343">
        <f t="shared" si="19"/>
        <v>8446.3999999999978</v>
      </c>
      <c r="M64" s="341">
        <v>0</v>
      </c>
      <c r="N64" s="341">
        <v>0</v>
      </c>
      <c r="O64" s="341">
        <f t="shared" si="20"/>
        <v>0</v>
      </c>
      <c r="P64" s="341">
        <v>0</v>
      </c>
      <c r="Q64" s="344">
        <f t="shared" si="21"/>
        <v>8446.3999999999978</v>
      </c>
      <c r="R64" s="341">
        <v>0</v>
      </c>
      <c r="S64" s="341">
        <v>0</v>
      </c>
      <c r="T64" s="341">
        <f t="shared" si="22"/>
        <v>0</v>
      </c>
      <c r="U64" s="341">
        <v>0</v>
      </c>
      <c r="V64" s="344">
        <f t="shared" si="23"/>
        <v>8446.3999999999978</v>
      </c>
    </row>
    <row r="65" spans="2:22" s="478" customFormat="1">
      <c r="B65" s="348">
        <v>9</v>
      </c>
      <c r="C65" s="338"/>
      <c r="D65" s="348" t="s">
        <v>373</v>
      </c>
      <c r="E65" s="350" t="s">
        <v>672</v>
      </c>
      <c r="F65" s="404" t="s">
        <v>673</v>
      </c>
      <c r="G65" s="341"/>
      <c r="H65" s="342">
        <v>0</v>
      </c>
      <c r="I65" s="343">
        <v>0</v>
      </c>
      <c r="J65" s="343">
        <v>0</v>
      </c>
      <c r="K65" s="343">
        <v>0</v>
      </c>
      <c r="L65" s="343">
        <f t="shared" si="19"/>
        <v>11706.000000000002</v>
      </c>
      <c r="M65" s="341">
        <v>0</v>
      </c>
      <c r="N65" s="341">
        <v>0</v>
      </c>
      <c r="O65" s="341">
        <f t="shared" si="20"/>
        <v>0</v>
      </c>
      <c r="P65" s="341">
        <v>0</v>
      </c>
      <c r="Q65" s="344">
        <f t="shared" si="21"/>
        <v>11706.000000000002</v>
      </c>
      <c r="R65" s="341">
        <v>0</v>
      </c>
      <c r="S65" s="341">
        <v>0</v>
      </c>
      <c r="T65" s="341">
        <f t="shared" si="22"/>
        <v>0</v>
      </c>
      <c r="U65" s="341">
        <v>0</v>
      </c>
      <c r="V65" s="344">
        <f t="shared" si="23"/>
        <v>11706.000000000002</v>
      </c>
    </row>
    <row r="66" spans="2:22" s="478" customFormat="1">
      <c r="B66" s="348">
        <v>10</v>
      </c>
      <c r="C66" s="338"/>
      <c r="D66" s="348" t="s">
        <v>373</v>
      </c>
      <c r="E66" s="350" t="s">
        <v>674</v>
      </c>
      <c r="F66" s="404" t="s">
        <v>675</v>
      </c>
      <c r="G66" s="341"/>
      <c r="H66" s="342">
        <v>0</v>
      </c>
      <c r="I66" s="343">
        <v>0</v>
      </c>
      <c r="J66" s="343">
        <v>0</v>
      </c>
      <c r="K66" s="343">
        <v>0</v>
      </c>
      <c r="L66" s="343">
        <f t="shared" si="19"/>
        <v>14418.500000000004</v>
      </c>
      <c r="M66" s="341">
        <v>0</v>
      </c>
      <c r="N66" s="341">
        <v>0</v>
      </c>
      <c r="O66" s="341">
        <f t="shared" si="20"/>
        <v>0</v>
      </c>
      <c r="P66" s="341">
        <v>0</v>
      </c>
      <c r="Q66" s="344">
        <f t="shared" si="21"/>
        <v>14418.500000000004</v>
      </c>
      <c r="R66" s="341">
        <v>0</v>
      </c>
      <c r="S66" s="341">
        <v>0</v>
      </c>
      <c r="T66" s="341">
        <f t="shared" si="22"/>
        <v>0</v>
      </c>
      <c r="U66" s="341">
        <v>0</v>
      </c>
      <c r="V66" s="344">
        <f t="shared" si="23"/>
        <v>14418.500000000004</v>
      </c>
    </row>
    <row r="67" spans="2:22" s="478" customFormat="1">
      <c r="B67" s="348">
        <v>11</v>
      </c>
      <c r="C67" s="338"/>
      <c r="D67" s="348" t="s">
        <v>373</v>
      </c>
      <c r="E67" s="350" t="s">
        <v>676</v>
      </c>
      <c r="F67" s="404" t="s">
        <v>677</v>
      </c>
      <c r="G67" s="341"/>
      <c r="H67" s="342">
        <v>0</v>
      </c>
      <c r="I67" s="343">
        <v>0</v>
      </c>
      <c r="J67" s="343">
        <v>0</v>
      </c>
      <c r="K67" s="343">
        <v>0</v>
      </c>
      <c r="L67" s="343">
        <f t="shared" si="19"/>
        <v>25370.399999999998</v>
      </c>
      <c r="M67" s="341">
        <v>0</v>
      </c>
      <c r="N67" s="341">
        <v>0</v>
      </c>
      <c r="O67" s="341">
        <f t="shared" si="20"/>
        <v>0</v>
      </c>
      <c r="P67" s="341">
        <v>0</v>
      </c>
      <c r="Q67" s="344">
        <f t="shared" si="21"/>
        <v>25370.399999999998</v>
      </c>
      <c r="R67" s="341">
        <v>0</v>
      </c>
      <c r="S67" s="341">
        <v>0</v>
      </c>
      <c r="T67" s="341">
        <f t="shared" si="22"/>
        <v>0</v>
      </c>
      <c r="U67" s="341">
        <v>0</v>
      </c>
      <c r="V67" s="344">
        <f t="shared" si="23"/>
        <v>25370.399999999998</v>
      </c>
    </row>
    <row r="68" spans="2:22" s="478" customFormat="1">
      <c r="B68" s="348">
        <v>12</v>
      </c>
      <c r="C68" s="338"/>
      <c r="D68" s="348" t="s">
        <v>373</v>
      </c>
      <c r="E68" s="350" t="s">
        <v>678</v>
      </c>
      <c r="F68" s="404" t="s">
        <v>679</v>
      </c>
      <c r="G68" s="341"/>
      <c r="H68" s="342">
        <v>0</v>
      </c>
      <c r="I68" s="343">
        <v>0</v>
      </c>
      <c r="J68" s="343">
        <v>0</v>
      </c>
      <c r="K68" s="343">
        <v>0</v>
      </c>
      <c r="L68" s="343">
        <f t="shared" si="19"/>
        <v>22511.4</v>
      </c>
      <c r="M68" s="341">
        <v>0</v>
      </c>
      <c r="N68" s="341">
        <v>0</v>
      </c>
      <c r="O68" s="341">
        <f t="shared" si="20"/>
        <v>0</v>
      </c>
      <c r="P68" s="341">
        <v>0</v>
      </c>
      <c r="Q68" s="344">
        <f t="shared" si="21"/>
        <v>22511.4</v>
      </c>
      <c r="R68" s="341">
        <v>0</v>
      </c>
      <c r="S68" s="341">
        <v>0</v>
      </c>
      <c r="T68" s="341">
        <f t="shared" si="22"/>
        <v>0</v>
      </c>
      <c r="U68" s="341">
        <v>0</v>
      </c>
      <c r="V68" s="344">
        <f t="shared" si="23"/>
        <v>22511.4</v>
      </c>
    </row>
    <row r="69" spans="2:22" s="478" customFormat="1">
      <c r="B69" s="348">
        <v>13</v>
      </c>
      <c r="C69" s="338"/>
      <c r="D69" s="348" t="s">
        <v>373</v>
      </c>
      <c r="E69" s="350" t="s">
        <v>680</v>
      </c>
      <c r="F69" s="404" t="s">
        <v>681</v>
      </c>
      <c r="G69" s="341"/>
      <c r="H69" s="342">
        <v>0</v>
      </c>
      <c r="I69" s="343">
        <v>0</v>
      </c>
      <c r="J69" s="343">
        <v>0</v>
      </c>
      <c r="K69" s="343">
        <v>0</v>
      </c>
      <c r="L69" s="343">
        <f t="shared" si="19"/>
        <v>8595</v>
      </c>
      <c r="M69" s="341">
        <v>0</v>
      </c>
      <c r="N69" s="341">
        <v>0</v>
      </c>
      <c r="O69" s="341">
        <f t="shared" si="20"/>
        <v>0</v>
      </c>
      <c r="P69" s="341">
        <v>0</v>
      </c>
      <c r="Q69" s="344">
        <f t="shared" si="21"/>
        <v>8595</v>
      </c>
      <c r="R69" s="341">
        <v>0</v>
      </c>
      <c r="S69" s="341">
        <v>0</v>
      </c>
      <c r="T69" s="341">
        <f t="shared" si="22"/>
        <v>0</v>
      </c>
      <c r="U69" s="341">
        <v>0</v>
      </c>
      <c r="V69" s="344">
        <f t="shared" si="23"/>
        <v>8595</v>
      </c>
    </row>
    <row r="70" spans="2:22" s="478" customFormat="1" ht="30">
      <c r="B70" s="348">
        <v>14</v>
      </c>
      <c r="C70" s="338"/>
      <c r="D70" s="348" t="s">
        <v>373</v>
      </c>
      <c r="E70" s="350" t="s">
        <v>682</v>
      </c>
      <c r="F70" s="404" t="s">
        <v>683</v>
      </c>
      <c r="G70" s="341"/>
      <c r="H70" s="342">
        <v>0</v>
      </c>
      <c r="I70" s="343">
        <v>0</v>
      </c>
      <c r="J70" s="343">
        <v>0</v>
      </c>
      <c r="K70" s="343">
        <v>0</v>
      </c>
      <c r="L70" s="343">
        <f t="shared" si="19"/>
        <v>7304.4000000000005</v>
      </c>
      <c r="M70" s="341">
        <v>0</v>
      </c>
      <c r="N70" s="341">
        <v>0</v>
      </c>
      <c r="O70" s="341">
        <f t="shared" si="20"/>
        <v>0</v>
      </c>
      <c r="P70" s="341">
        <v>0</v>
      </c>
      <c r="Q70" s="344">
        <f t="shared" si="21"/>
        <v>7304.4000000000005</v>
      </c>
      <c r="R70" s="341">
        <v>0</v>
      </c>
      <c r="S70" s="341">
        <v>0</v>
      </c>
      <c r="T70" s="341">
        <f t="shared" si="22"/>
        <v>0</v>
      </c>
      <c r="U70" s="341">
        <v>0</v>
      </c>
      <c r="V70" s="344">
        <f t="shared" si="23"/>
        <v>7304.4000000000005</v>
      </c>
    </row>
    <row r="71" spans="2:22" s="478" customFormat="1" ht="15.75">
      <c r="B71" s="348">
        <v>15</v>
      </c>
      <c r="C71" s="338"/>
      <c r="D71" s="348" t="s">
        <v>373</v>
      </c>
      <c r="E71" s="351" t="s">
        <v>345</v>
      </c>
      <c r="F71" s="405" t="s">
        <v>684</v>
      </c>
      <c r="G71" s="341"/>
      <c r="H71" s="342">
        <v>0</v>
      </c>
      <c r="I71" s="343">
        <v>0</v>
      </c>
      <c r="J71" s="343">
        <v>0</v>
      </c>
      <c r="K71" s="343">
        <v>0</v>
      </c>
      <c r="L71" s="343">
        <f t="shared" si="19"/>
        <v>18900.000000000004</v>
      </c>
      <c r="M71" s="341">
        <v>0</v>
      </c>
      <c r="N71" s="341">
        <v>0</v>
      </c>
      <c r="O71" s="341">
        <f t="shared" si="20"/>
        <v>0</v>
      </c>
      <c r="P71" s="341">
        <v>0</v>
      </c>
      <c r="Q71" s="341">
        <f t="shared" si="21"/>
        <v>18900.000000000004</v>
      </c>
      <c r="R71" s="341">
        <v>0</v>
      </c>
      <c r="S71" s="341">
        <v>0</v>
      </c>
      <c r="T71" s="341">
        <f t="shared" si="22"/>
        <v>0</v>
      </c>
      <c r="U71" s="341">
        <v>0</v>
      </c>
      <c r="V71" s="341">
        <f t="shared" si="23"/>
        <v>18900.000000000004</v>
      </c>
    </row>
    <row r="75" spans="2:22">
      <c r="B75" s="517"/>
    </row>
  </sheetData>
  <mergeCells count="32">
    <mergeCell ref="B3:E3"/>
    <mergeCell ref="B12:B14"/>
    <mergeCell ref="C12:C14"/>
    <mergeCell ref="D12:M12"/>
    <mergeCell ref="N12:Q12"/>
    <mergeCell ref="O5:O6"/>
    <mergeCell ref="P5:P6"/>
    <mergeCell ref="Q5:Q6"/>
    <mergeCell ref="G6:H6"/>
    <mergeCell ref="G7:H7"/>
    <mergeCell ref="R12:R14"/>
    <mergeCell ref="S12:S14"/>
    <mergeCell ref="T12:T14"/>
    <mergeCell ref="D13:F13"/>
    <mergeCell ref="G13:I13"/>
    <mergeCell ref="K13:M13"/>
    <mergeCell ref="N13:N14"/>
    <mergeCell ref="O13:O14"/>
    <mergeCell ref="P13:P14"/>
    <mergeCell ref="Q13:Q14"/>
    <mergeCell ref="R55:V55"/>
    <mergeCell ref="B56:G56"/>
    <mergeCell ref="L34:Q34"/>
    <mergeCell ref="B53:B55"/>
    <mergeCell ref="C53:C55"/>
    <mergeCell ref="D53:D55"/>
    <mergeCell ref="E53:E55"/>
    <mergeCell ref="F53:F55"/>
    <mergeCell ref="G53:G55"/>
    <mergeCell ref="H53:V53"/>
    <mergeCell ref="H55:L55"/>
    <mergeCell ref="M55:Q55"/>
  </mergeCells>
  <pageMargins left="0.7" right="0.7" top="0.75" bottom="0.75" header="0.3" footer="0.3"/>
  <pageSetup paperSize="9" scale="21" orientation="landscape" horizontalDpi="4294967293"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K17"/>
  <sheetViews>
    <sheetView zoomScaleNormal="100" workbookViewId="0">
      <selection activeCell="D6" sqref="D6"/>
    </sheetView>
  </sheetViews>
  <sheetFormatPr defaultRowHeight="15" customHeight="1"/>
  <cols>
    <col min="1" max="1" width="11.875" customWidth="1"/>
    <col min="2" max="2" width="22.5" customWidth="1"/>
    <col min="3" max="3" width="14.25" customWidth="1"/>
    <col min="4" max="4" width="14.875" customWidth="1"/>
    <col min="5" max="5" width="13.25" customWidth="1"/>
    <col min="6" max="7" width="13.5" customWidth="1"/>
    <col min="8" max="8" width="12" bestFit="1" customWidth="1"/>
    <col min="9" max="9" width="19.25" customWidth="1"/>
    <col min="10" max="10" width="17" customWidth="1"/>
  </cols>
  <sheetData>
    <row r="1" spans="1:11" ht="14.25">
      <c r="G1" s="156"/>
      <c r="J1" s="456" t="s">
        <v>893</v>
      </c>
    </row>
    <row r="2" spans="1:11" ht="15.75">
      <c r="G2" s="156"/>
      <c r="J2" s="3"/>
    </row>
    <row r="3" spans="1:11" ht="15.75">
      <c r="B3" s="157" t="s">
        <v>1134</v>
      </c>
      <c r="C3" s="158"/>
      <c r="D3" s="158"/>
      <c r="E3" s="158"/>
      <c r="F3" s="158"/>
      <c r="G3" s="159"/>
      <c r="H3" s="158"/>
      <c r="I3" s="158"/>
    </row>
    <row r="4" spans="1:11" ht="14.25">
      <c r="G4" s="156"/>
    </row>
    <row r="5" spans="1:11" s="179" customFormat="1" ht="51">
      <c r="B5" s="675"/>
      <c r="C5" s="971" t="s">
        <v>267</v>
      </c>
      <c r="D5" s="971" t="s">
        <v>392</v>
      </c>
      <c r="E5" s="971" t="s">
        <v>1011</v>
      </c>
      <c r="F5" s="676" t="s">
        <v>371</v>
      </c>
      <c r="I5" s="160"/>
      <c r="J5" s="161"/>
    </row>
    <row r="6" spans="1:11" s="179" customFormat="1" ht="38.25">
      <c r="B6" s="677" t="s">
        <v>106</v>
      </c>
      <c r="C6" s="678">
        <f>I11</f>
        <v>2099100.5</v>
      </c>
      <c r="D6" s="679">
        <f>J11</f>
        <v>4198201</v>
      </c>
      <c r="E6" s="679">
        <f>D6</f>
        <v>4198201</v>
      </c>
      <c r="F6" s="679">
        <f>E6</f>
        <v>4198201</v>
      </c>
      <c r="I6" s="680"/>
    </row>
    <row r="7" spans="1:11" s="179" customFormat="1" ht="12.75">
      <c r="G7" s="680"/>
    </row>
    <row r="8" spans="1:11" s="179" customFormat="1" ht="12.75">
      <c r="B8" s="162"/>
      <c r="C8" s="163"/>
      <c r="D8" s="164"/>
      <c r="E8" s="165"/>
      <c r="F8" s="166"/>
      <c r="G8" s="167"/>
      <c r="H8" s="167"/>
      <c r="I8" s="167"/>
      <c r="J8" s="167"/>
      <c r="K8" s="168"/>
    </row>
    <row r="9" spans="1:11" s="179" customFormat="1" ht="12.75">
      <c r="A9" s="527" t="s">
        <v>692</v>
      </c>
      <c r="B9" s="527"/>
      <c r="C9" s="527"/>
      <c r="D9" s="527"/>
      <c r="E9" s="527"/>
      <c r="F9" s="681"/>
      <c r="G9" s="527"/>
      <c r="H9" s="682"/>
      <c r="I9" s="682"/>
      <c r="J9" s="674"/>
      <c r="K9" s="168"/>
    </row>
    <row r="10" spans="1:11" s="179" customFormat="1" ht="89.25">
      <c r="A10" s="169" t="s">
        <v>693</v>
      </c>
      <c r="B10" s="169" t="s">
        <v>694</v>
      </c>
      <c r="C10" s="169" t="s">
        <v>695</v>
      </c>
      <c r="D10" s="169" t="s">
        <v>696</v>
      </c>
      <c r="E10" s="169" t="s">
        <v>697</v>
      </c>
      <c r="F10" s="169" t="s">
        <v>698</v>
      </c>
      <c r="G10" s="169" t="s">
        <v>699</v>
      </c>
      <c r="H10" s="169" t="s">
        <v>700</v>
      </c>
      <c r="I10" s="169" t="s">
        <v>1012</v>
      </c>
      <c r="J10" s="169" t="s">
        <v>1013</v>
      </c>
      <c r="K10" s="175"/>
    </row>
    <row r="11" spans="1:11" s="179" customFormat="1" ht="12.75">
      <c r="A11" s="171">
        <v>257</v>
      </c>
      <c r="B11" s="172">
        <v>34075275</v>
      </c>
      <c r="C11" s="172">
        <v>560909.87654320989</v>
      </c>
      <c r="D11" s="172">
        <v>9568369</v>
      </c>
      <c r="E11" s="172">
        <v>147887</v>
      </c>
      <c r="F11" s="172">
        <f>ROUND(D11/3*12,0)</f>
        <v>38273476</v>
      </c>
      <c r="G11" s="172">
        <f>ROUND(E11/3*12,0)</f>
        <v>591548</v>
      </c>
      <c r="H11" s="172">
        <f>D11/E11</f>
        <v>64.700541629757851</v>
      </c>
      <c r="I11" s="172">
        <f>(F11-B11)/2</f>
        <v>2099100.5</v>
      </c>
      <c r="J11" s="173">
        <f>F11-B11</f>
        <v>4198201</v>
      </c>
      <c r="K11" s="175"/>
    </row>
    <row r="12" spans="1:11" ht="14.25">
      <c r="A12" s="174"/>
      <c r="B12" s="175"/>
      <c r="C12" s="174"/>
      <c r="D12" s="175"/>
      <c r="E12" s="174"/>
      <c r="F12" s="175"/>
      <c r="G12" s="174"/>
      <c r="H12" s="175"/>
      <c r="I12" s="174"/>
      <c r="J12" s="176"/>
      <c r="K12" s="170"/>
    </row>
    <row r="13" spans="1:11" ht="173.25" customHeight="1">
      <c r="A13" s="174"/>
      <c r="B13" s="175"/>
      <c r="C13" s="174"/>
      <c r="D13" s="175"/>
      <c r="E13" s="174"/>
      <c r="F13" s="407"/>
      <c r="G13" s="408"/>
      <c r="H13" s="168"/>
      <c r="I13" s="415"/>
      <c r="J13" s="422"/>
      <c r="K13" s="170"/>
    </row>
    <row r="14" spans="1:11" ht="14.25">
      <c r="A14" s="170"/>
      <c r="B14" s="150"/>
      <c r="C14" s="177"/>
      <c r="D14" s="177"/>
      <c r="E14" s="150"/>
      <c r="G14" s="170"/>
      <c r="H14" s="170"/>
      <c r="J14" s="170"/>
      <c r="K14" s="170"/>
    </row>
    <row r="15" spans="1:11" ht="14.25">
      <c r="A15" s="178"/>
    </row>
    <row r="16" spans="1:11" ht="14.25">
      <c r="A16" s="178"/>
    </row>
    <row r="17" spans="1:1" ht="14.25">
      <c r="A17" s="178"/>
    </row>
  </sheetData>
  <pageMargins left="0.7" right="0.7" top="0.75" bottom="0.75" header="0.3" footer="0.3"/>
  <pageSetup paperSize="9" scale="58"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AE47"/>
  <sheetViews>
    <sheetView zoomScaleNormal="100" workbookViewId="0">
      <selection activeCell="E11" sqref="E11"/>
    </sheetView>
  </sheetViews>
  <sheetFormatPr defaultColWidth="9.125" defaultRowHeight="12"/>
  <cols>
    <col min="1" max="1" width="9.125" style="239"/>
    <col min="2" max="2" width="31.5" style="239" customWidth="1"/>
    <col min="3" max="3" width="40.5" style="239" customWidth="1"/>
    <col min="4" max="4" width="22.5" style="239" customWidth="1"/>
    <col min="5" max="5" width="33.25" style="239" customWidth="1"/>
    <col min="6" max="6" width="42.875" style="239" customWidth="1"/>
    <col min="7" max="7" width="20" style="239" customWidth="1"/>
    <col min="8" max="8" width="14.125" style="239" customWidth="1"/>
    <col min="9" max="9" width="15.75" style="239" customWidth="1"/>
    <col min="10" max="10" width="24.5" style="239" customWidth="1"/>
    <col min="11" max="11" width="34.5" style="239" customWidth="1"/>
    <col min="12" max="12" width="20.5" style="239" customWidth="1"/>
    <col min="13" max="13" width="12" style="239" customWidth="1"/>
    <col min="14" max="14" width="10.875" style="239" customWidth="1"/>
    <col min="15" max="15" width="15.125" style="239" customWidth="1"/>
    <col min="16" max="16" width="15.5" style="239" customWidth="1"/>
    <col min="17" max="17" width="21.125" style="239" customWidth="1"/>
    <col min="18" max="18" width="12.5" style="239" customWidth="1"/>
    <col min="19" max="19" width="15.5" style="239" customWidth="1"/>
    <col min="20" max="21" width="16.5" style="239" customWidth="1"/>
    <col min="22" max="22" width="16.25" style="239" customWidth="1"/>
    <col min="23" max="24" width="9" style="239" bestFit="1" customWidth="1"/>
    <col min="25" max="27" width="10" style="239" bestFit="1" customWidth="1"/>
    <col min="28" max="28" width="9" style="239" bestFit="1" customWidth="1"/>
    <col min="29" max="29" width="10" style="239" bestFit="1" customWidth="1"/>
    <col min="30" max="30" width="9" style="239" bestFit="1" customWidth="1"/>
    <col min="31" max="31" width="10" style="239" bestFit="1" customWidth="1"/>
    <col min="32" max="16384" width="9.125" style="239"/>
  </cols>
  <sheetData>
    <row r="1" spans="1:31" ht="15.75">
      <c r="D1" s="409"/>
      <c r="E1" s="409"/>
      <c r="G1" s="529" t="s">
        <v>701</v>
      </c>
    </row>
    <row r="2" spans="1:31" ht="15.75">
      <c r="D2" s="409"/>
      <c r="E2" s="409"/>
      <c r="G2" s="529"/>
    </row>
    <row r="3" spans="1:31" ht="12" customHeight="1">
      <c r="B3" s="1857" t="s">
        <v>894</v>
      </c>
      <c r="C3" s="1857"/>
      <c r="D3" s="1857"/>
      <c r="E3" s="1857"/>
    </row>
    <row r="4" spans="1:31" ht="12" customHeight="1">
      <c r="B4" s="430"/>
      <c r="C4" s="430"/>
      <c r="D4" s="430"/>
      <c r="E4" s="430"/>
    </row>
    <row r="5" spans="1:31" ht="25.5" customHeight="1">
      <c r="A5" s="528"/>
      <c r="B5" s="530"/>
      <c r="C5" s="531" t="s">
        <v>267</v>
      </c>
      <c r="D5" s="532" t="s">
        <v>392</v>
      </c>
      <c r="E5" s="532" t="s">
        <v>371</v>
      </c>
      <c r="F5" s="528"/>
      <c r="G5" s="528"/>
      <c r="H5" s="528"/>
      <c r="I5" s="238" t="s">
        <v>303</v>
      </c>
      <c r="J5" s="238" t="s">
        <v>304</v>
      </c>
      <c r="K5" s="238" t="s">
        <v>305</v>
      </c>
      <c r="L5" s="238" t="s">
        <v>306</v>
      </c>
      <c r="M5" s="528"/>
      <c r="N5" s="528"/>
      <c r="O5" s="1853" t="s">
        <v>307</v>
      </c>
      <c r="P5" s="1853" t="s">
        <v>308</v>
      </c>
      <c r="Q5" s="1853" t="s">
        <v>309</v>
      </c>
      <c r="R5" s="528"/>
      <c r="S5" s="528"/>
      <c r="T5" s="528"/>
      <c r="U5" s="528"/>
      <c r="V5" s="528"/>
    </row>
    <row r="6" spans="1:31" ht="25.5">
      <c r="A6" s="528"/>
      <c r="B6" s="533" t="s">
        <v>53</v>
      </c>
      <c r="C6" s="671">
        <f>H38</f>
        <v>0</v>
      </c>
      <c r="D6" s="671">
        <f>C6</f>
        <v>0</v>
      </c>
      <c r="E6" s="671">
        <f>C6</f>
        <v>0</v>
      </c>
      <c r="F6" s="528"/>
      <c r="G6" s="1855" t="s">
        <v>310</v>
      </c>
      <c r="H6" s="1856"/>
      <c r="I6" s="236">
        <v>2304</v>
      </c>
      <c r="J6" s="236">
        <v>1388</v>
      </c>
      <c r="K6" s="236">
        <v>925</v>
      </c>
      <c r="L6" s="238"/>
      <c r="M6" s="528"/>
      <c r="N6" s="528"/>
      <c r="O6" s="1854"/>
      <c r="P6" s="1854"/>
      <c r="Q6" s="1854"/>
      <c r="R6" s="528"/>
      <c r="S6" s="528"/>
      <c r="T6" s="528"/>
      <c r="U6" s="528"/>
      <c r="V6" s="528"/>
    </row>
    <row r="7" spans="1:31" ht="39.75" customHeight="1">
      <c r="A7" s="528"/>
      <c r="B7" s="533" t="s">
        <v>27</v>
      </c>
      <c r="C7" s="671">
        <f>I38</f>
        <v>0</v>
      </c>
      <c r="D7" s="671">
        <f>C7</f>
        <v>0</v>
      </c>
      <c r="E7" s="671">
        <f>C7</f>
        <v>0</v>
      </c>
      <c r="F7" s="528"/>
      <c r="G7" s="1855" t="s">
        <v>311</v>
      </c>
      <c r="H7" s="1856"/>
      <c r="I7" s="237">
        <f>ROUND(I6/9600,4)</f>
        <v>0.24</v>
      </c>
      <c r="J7" s="523">
        <f>ROUND(J6/9600,4)</f>
        <v>0.14460000000000001</v>
      </c>
      <c r="K7" s="523">
        <f>ROUND(K6/9600,4)</f>
        <v>9.64E-2</v>
      </c>
      <c r="L7" s="238">
        <v>0.2359</v>
      </c>
      <c r="M7" s="528"/>
      <c r="N7" s="534" t="s">
        <v>312</v>
      </c>
      <c r="O7" s="535">
        <v>0.28570000000000001</v>
      </c>
      <c r="P7" s="535">
        <v>2.0199999999999999E-2</v>
      </c>
      <c r="Q7" s="535">
        <v>3.2199999999999999E-2</v>
      </c>
      <c r="R7" s="528"/>
      <c r="S7" s="528"/>
      <c r="T7" s="528"/>
      <c r="U7" s="528"/>
      <c r="V7" s="528"/>
    </row>
    <row r="8" spans="1:31" ht="25.5">
      <c r="A8" s="528"/>
      <c r="B8" s="533" t="s">
        <v>52</v>
      </c>
      <c r="C8" s="672">
        <f>J38</f>
        <v>0</v>
      </c>
      <c r="D8" s="671">
        <f>C8</f>
        <v>0</v>
      </c>
      <c r="E8" s="671">
        <f>C8</f>
        <v>0</v>
      </c>
      <c r="F8" s="528"/>
      <c r="G8" s="528"/>
      <c r="H8" s="528"/>
      <c r="I8" s="528"/>
      <c r="J8" s="528"/>
      <c r="K8" s="528"/>
      <c r="L8" s="528"/>
      <c r="M8" s="528"/>
      <c r="N8" s="528"/>
      <c r="O8" s="528"/>
      <c r="P8" s="528"/>
      <c r="Q8" s="528"/>
      <c r="R8" s="528"/>
      <c r="S8" s="528"/>
      <c r="T8" s="528"/>
      <c r="U8" s="528"/>
      <c r="V8" s="528"/>
    </row>
    <row r="9" spans="1:31" ht="25.5">
      <c r="A9" s="528"/>
      <c r="B9" s="533" t="s">
        <v>51</v>
      </c>
      <c r="C9" s="672">
        <f>K38</f>
        <v>0</v>
      </c>
      <c r="D9" s="671">
        <f>C9</f>
        <v>0</v>
      </c>
      <c r="E9" s="671">
        <f>C9</f>
        <v>0</v>
      </c>
      <c r="F9" s="528"/>
      <c r="G9" s="528"/>
      <c r="H9" s="528"/>
      <c r="I9" s="528"/>
      <c r="J9" s="528"/>
      <c r="K9" s="528"/>
      <c r="L9" s="528"/>
      <c r="M9" s="528"/>
      <c r="N9" s="528"/>
      <c r="O9" s="528"/>
      <c r="P9" s="528"/>
      <c r="Q9" s="528"/>
      <c r="R9" s="528"/>
      <c r="S9" s="528"/>
      <c r="T9" s="528"/>
      <c r="U9" s="528"/>
      <c r="V9" s="528"/>
    </row>
    <row r="10" spans="1:31" ht="25.5" customHeight="1">
      <c r="A10" s="528"/>
      <c r="B10" s="533" t="s">
        <v>106</v>
      </c>
      <c r="C10" s="673">
        <f>L38</f>
        <v>7004140</v>
      </c>
      <c r="D10" s="673">
        <f>C10</f>
        <v>7004140</v>
      </c>
      <c r="E10" s="673">
        <f>C10</f>
        <v>7004140</v>
      </c>
      <c r="F10" s="528"/>
      <c r="G10" s="528"/>
      <c r="H10" s="528"/>
      <c r="I10" s="528"/>
      <c r="J10" s="528"/>
      <c r="K10" s="528"/>
      <c r="L10" s="528"/>
      <c r="M10" s="528"/>
      <c r="N10" s="528"/>
      <c r="O10" s="528"/>
      <c r="P10" s="528"/>
      <c r="Q10" s="528"/>
      <c r="R10" s="528"/>
      <c r="S10" s="528"/>
      <c r="T10" s="528"/>
      <c r="U10" s="528"/>
      <c r="V10" s="528"/>
    </row>
    <row r="11" spans="1:31" ht="12.75">
      <c r="A11" s="528"/>
      <c r="B11" s="536"/>
      <c r="C11" s="537">
        <v>0.5</v>
      </c>
      <c r="D11" s="538">
        <v>0.75</v>
      </c>
      <c r="E11" s="539"/>
      <c r="F11" s="528"/>
      <c r="G11" s="528"/>
      <c r="H11" s="528"/>
      <c r="I11" s="528"/>
      <c r="J11" s="528"/>
      <c r="K11" s="528"/>
      <c r="L11" s="528"/>
      <c r="M11" s="528"/>
      <c r="N11" s="528"/>
      <c r="O11" s="528"/>
      <c r="P11" s="528"/>
      <c r="Q11" s="528"/>
      <c r="R11" s="528"/>
      <c r="S11" s="528"/>
      <c r="T11" s="528"/>
      <c r="U11" s="528"/>
      <c r="V11" s="528"/>
    </row>
    <row r="12" spans="1:31" ht="25.5" customHeight="1">
      <c r="A12" s="528"/>
      <c r="B12" s="1849" t="s">
        <v>274</v>
      </c>
      <c r="C12" s="1849" t="s">
        <v>275</v>
      </c>
      <c r="D12" s="1849" t="s">
        <v>313</v>
      </c>
      <c r="E12" s="1849"/>
      <c r="F12" s="1849"/>
      <c r="G12" s="1849"/>
      <c r="H12" s="1849"/>
      <c r="I12" s="1849"/>
      <c r="J12" s="1849"/>
      <c r="K12" s="1849"/>
      <c r="L12" s="1849"/>
      <c r="M12" s="1849"/>
      <c r="N12" s="1849"/>
      <c r="O12" s="1849"/>
      <c r="P12" s="1849"/>
      <c r="Q12" s="1849"/>
      <c r="R12" s="1860" t="s">
        <v>314</v>
      </c>
      <c r="S12" s="1860" t="s">
        <v>315</v>
      </c>
      <c r="T12" s="1860" t="s">
        <v>316</v>
      </c>
      <c r="U12" s="541"/>
      <c r="V12" s="541"/>
      <c r="W12" s="241"/>
      <c r="X12" s="241"/>
      <c r="Y12" s="241"/>
      <c r="Z12" s="241"/>
      <c r="AA12" s="241"/>
      <c r="AB12" s="241"/>
      <c r="AC12" s="241"/>
      <c r="AD12" s="241"/>
      <c r="AE12" s="241"/>
    </row>
    <row r="13" spans="1:31" ht="25.5" customHeight="1">
      <c r="A13" s="528"/>
      <c r="B13" s="1849"/>
      <c r="C13" s="1849"/>
      <c r="D13" s="1849" t="s">
        <v>317</v>
      </c>
      <c r="E13" s="1849"/>
      <c r="F13" s="1849"/>
      <c r="G13" s="1850" t="s">
        <v>318</v>
      </c>
      <c r="H13" s="1851"/>
      <c r="I13" s="1852"/>
      <c r="J13" s="540" t="s">
        <v>319</v>
      </c>
      <c r="K13" s="1849" t="s">
        <v>320</v>
      </c>
      <c r="L13" s="1849"/>
      <c r="M13" s="1849"/>
      <c r="N13" s="1849" t="s">
        <v>321</v>
      </c>
      <c r="O13" s="1849" t="s">
        <v>322</v>
      </c>
      <c r="P13" s="1849" t="s">
        <v>323</v>
      </c>
      <c r="Q13" s="1849" t="s">
        <v>324</v>
      </c>
      <c r="R13" s="1860"/>
      <c r="S13" s="1860"/>
      <c r="T13" s="1860"/>
      <c r="U13" s="541"/>
      <c r="V13" s="541"/>
      <c r="W13" s="241"/>
      <c r="X13" s="241"/>
      <c r="Y13" s="241"/>
      <c r="Z13" s="241"/>
      <c r="AA13" s="242"/>
      <c r="AB13" s="242"/>
      <c r="AC13" s="242"/>
      <c r="AD13" s="242"/>
      <c r="AE13" s="242"/>
    </row>
    <row r="14" spans="1:31" ht="25.5" customHeight="1">
      <c r="A14" s="528"/>
      <c r="B14" s="1849"/>
      <c r="C14" s="1849"/>
      <c r="D14" s="540" t="s">
        <v>325</v>
      </c>
      <c r="E14" s="540" t="s">
        <v>326</v>
      </c>
      <c r="F14" s="540" t="s">
        <v>327</v>
      </c>
      <c r="G14" s="540" t="s">
        <v>325</v>
      </c>
      <c r="H14" s="540" t="s">
        <v>326</v>
      </c>
      <c r="I14" s="540" t="s">
        <v>328</v>
      </c>
      <c r="J14" s="540" t="s">
        <v>329</v>
      </c>
      <c r="K14" s="540" t="s">
        <v>330</v>
      </c>
      <c r="L14" s="542" t="s">
        <v>331</v>
      </c>
      <c r="M14" s="540" t="s">
        <v>332</v>
      </c>
      <c r="N14" s="1849"/>
      <c r="O14" s="1849"/>
      <c r="P14" s="1849"/>
      <c r="Q14" s="1849"/>
      <c r="R14" s="1860"/>
      <c r="S14" s="1860"/>
      <c r="T14" s="1860"/>
      <c r="U14" s="543" t="s">
        <v>333</v>
      </c>
      <c r="V14" s="543" t="s">
        <v>334</v>
      </c>
      <c r="W14" s="242" t="s">
        <v>335</v>
      </c>
      <c r="X14" s="242" t="s">
        <v>336</v>
      </c>
      <c r="Y14" s="242" t="s">
        <v>337</v>
      </c>
      <c r="Z14" s="242" t="s">
        <v>338</v>
      </c>
      <c r="AA14" s="242" t="s">
        <v>339</v>
      </c>
      <c r="AB14" s="242" t="s">
        <v>340</v>
      </c>
      <c r="AC14" s="240" t="s">
        <v>341</v>
      </c>
      <c r="AD14" s="240" t="s">
        <v>342</v>
      </c>
      <c r="AE14" s="243" t="s">
        <v>343</v>
      </c>
    </row>
    <row r="15" spans="1:31" ht="25.5" customHeight="1">
      <c r="A15" s="528"/>
      <c r="B15" s="544">
        <v>1</v>
      </c>
      <c r="C15" s="544">
        <v>2</v>
      </c>
      <c r="D15" s="544">
        <v>3</v>
      </c>
      <c r="E15" s="544">
        <v>4</v>
      </c>
      <c r="F15" s="544">
        <v>5</v>
      </c>
      <c r="G15" s="544">
        <v>6</v>
      </c>
      <c r="H15" s="544">
        <v>7</v>
      </c>
      <c r="I15" s="544">
        <v>8</v>
      </c>
      <c r="J15" s="544">
        <v>9</v>
      </c>
      <c r="K15" s="544" t="s">
        <v>344</v>
      </c>
      <c r="L15" s="544">
        <v>11</v>
      </c>
      <c r="M15" s="544">
        <v>12</v>
      </c>
      <c r="N15" s="544">
        <v>13</v>
      </c>
      <c r="O15" s="544">
        <v>14</v>
      </c>
      <c r="P15" s="544">
        <v>15</v>
      </c>
      <c r="Q15" s="544">
        <v>16</v>
      </c>
      <c r="R15" s="544">
        <v>17</v>
      </c>
      <c r="S15" s="544">
        <v>18</v>
      </c>
      <c r="T15" s="544">
        <v>19</v>
      </c>
      <c r="U15" s="544">
        <v>20</v>
      </c>
      <c r="V15" s="544">
        <v>21</v>
      </c>
      <c r="W15" s="244">
        <v>22</v>
      </c>
      <c r="X15" s="244">
        <v>23</v>
      </c>
      <c r="Y15" s="244">
        <v>24</v>
      </c>
      <c r="Z15" s="244">
        <v>25</v>
      </c>
      <c r="AA15" s="244">
        <v>26</v>
      </c>
      <c r="AB15" s="244">
        <v>27</v>
      </c>
      <c r="AC15" s="244">
        <v>28</v>
      </c>
      <c r="AD15" s="244">
        <v>29</v>
      </c>
      <c r="AE15" s="244">
        <v>30</v>
      </c>
    </row>
    <row r="16" spans="1:31" s="245" customFormat="1" ht="25.5" customHeight="1">
      <c r="A16" s="545"/>
      <c r="B16" s="546" t="s">
        <v>345</v>
      </c>
      <c r="C16" s="547" t="s">
        <v>702</v>
      </c>
      <c r="D16" s="548">
        <v>15</v>
      </c>
      <c r="E16" s="548">
        <v>15</v>
      </c>
      <c r="F16" s="548">
        <v>0</v>
      </c>
      <c r="G16" s="549">
        <f>ROUND(D16*I7,2)</f>
        <v>3.6</v>
      </c>
      <c r="H16" s="549">
        <f>ROUND(E16*J7,2)</f>
        <v>2.17</v>
      </c>
      <c r="I16" s="548">
        <f>F16*K7</f>
        <v>0</v>
      </c>
      <c r="J16" s="549">
        <f t="shared" ref="J16:J21" si="0">ROUND((G16+H16)*0.2359,2)</f>
        <v>1.36</v>
      </c>
      <c r="K16" s="550">
        <f t="shared" ref="K16:K21" si="1">L16+M16</f>
        <v>22.6</v>
      </c>
      <c r="L16" s="550">
        <v>0</v>
      </c>
      <c r="M16" s="550">
        <v>22.6</v>
      </c>
      <c r="N16" s="549">
        <v>0</v>
      </c>
      <c r="O16" s="549">
        <f>ROUND((G16+H16+I16)*O7,2)</f>
        <v>1.65</v>
      </c>
      <c r="P16" s="549">
        <f>ROUND((G16+H16+I16)*P7,2)</f>
        <v>0.12</v>
      </c>
      <c r="Q16" s="549">
        <f>ROUND((G16+H16+I16)*Q7,2)</f>
        <v>0.19</v>
      </c>
      <c r="R16" s="551">
        <f t="shared" ref="R16:R21" si="2">G16+H16+I16+J16+K16+N16+O16+P16+Q16</f>
        <v>31.69</v>
      </c>
      <c r="S16" s="551">
        <v>0</v>
      </c>
      <c r="T16" s="551">
        <f t="shared" ref="T16:T21" si="3">R16-S16</f>
        <v>31.69</v>
      </c>
      <c r="U16" s="550">
        <f t="shared" ref="U16:U21" si="4">G16+H16+I16</f>
        <v>5.77</v>
      </c>
      <c r="V16" s="550">
        <f t="shared" ref="V16:V21" si="5">J16</f>
        <v>1.36</v>
      </c>
      <c r="W16" s="246">
        <f t="shared" ref="W16:W21" si="6">K16</f>
        <v>22.6</v>
      </c>
      <c r="X16" s="246">
        <v>0</v>
      </c>
      <c r="Y16" s="246">
        <f t="shared" ref="Y16:Y21" si="7">O16</f>
        <v>1.65</v>
      </c>
      <c r="Z16" s="246">
        <f t="shared" ref="Z16:Z21" si="8">P16</f>
        <v>0.12</v>
      </c>
      <c r="AA16" s="246">
        <f t="shared" ref="AA16:AA21" si="9">Q16+N16</f>
        <v>0.19</v>
      </c>
      <c r="AB16" s="246">
        <v>0</v>
      </c>
      <c r="AC16" s="246">
        <f t="shared" ref="AC16:AC21" si="10">SUM(U16:AB16)</f>
        <v>31.69</v>
      </c>
      <c r="AD16" s="246">
        <f t="shared" ref="AD16:AD21" si="11">S16</f>
        <v>0</v>
      </c>
      <c r="AE16" s="246">
        <f t="shared" ref="AE16:AE21" si="12">AC16-AD16</f>
        <v>31.69</v>
      </c>
    </row>
    <row r="17" spans="1:31" s="245" customFormat="1" ht="25.5" customHeight="1">
      <c r="A17" s="545"/>
      <c r="B17" s="546" t="s">
        <v>345</v>
      </c>
      <c r="C17" s="547" t="s">
        <v>703</v>
      </c>
      <c r="D17" s="548">
        <v>20</v>
      </c>
      <c r="E17" s="548">
        <v>0</v>
      </c>
      <c r="F17" s="548">
        <v>0</v>
      </c>
      <c r="G17" s="549">
        <f>ROUND(D17*I7,2)</f>
        <v>4.8</v>
      </c>
      <c r="H17" s="549">
        <f>ROUND(E17*J7,2)</f>
        <v>0</v>
      </c>
      <c r="I17" s="548">
        <f>F17*K7</f>
        <v>0</v>
      </c>
      <c r="J17" s="549">
        <f t="shared" si="0"/>
        <v>1.1299999999999999</v>
      </c>
      <c r="K17" s="550">
        <f t="shared" si="1"/>
        <v>0</v>
      </c>
      <c r="L17" s="550">
        <v>0</v>
      </c>
      <c r="M17" s="550">
        <v>0</v>
      </c>
      <c r="N17" s="549">
        <v>0</v>
      </c>
      <c r="O17" s="549">
        <f>ROUND((G17+H17+I17)*O7,2)</f>
        <v>1.37</v>
      </c>
      <c r="P17" s="549">
        <f>ROUND((G17+H17+I17)*P7,2)</f>
        <v>0.1</v>
      </c>
      <c r="Q17" s="549">
        <f>ROUND((G17+H17+I17)*Q7,2)</f>
        <v>0.15</v>
      </c>
      <c r="R17" s="551">
        <f t="shared" si="2"/>
        <v>7.55</v>
      </c>
      <c r="S17" s="551">
        <v>0</v>
      </c>
      <c r="T17" s="551">
        <f t="shared" si="3"/>
        <v>7.55</v>
      </c>
      <c r="U17" s="550">
        <f t="shared" si="4"/>
        <v>4.8</v>
      </c>
      <c r="V17" s="550">
        <f t="shared" si="5"/>
        <v>1.1299999999999999</v>
      </c>
      <c r="W17" s="246">
        <f t="shared" si="6"/>
        <v>0</v>
      </c>
      <c r="X17" s="246">
        <v>0</v>
      </c>
      <c r="Y17" s="246">
        <f t="shared" si="7"/>
        <v>1.37</v>
      </c>
      <c r="Z17" s="246">
        <f t="shared" si="8"/>
        <v>0.1</v>
      </c>
      <c r="AA17" s="246">
        <f t="shared" si="9"/>
        <v>0.15</v>
      </c>
      <c r="AB17" s="246">
        <v>0</v>
      </c>
      <c r="AC17" s="246">
        <f t="shared" si="10"/>
        <v>7.55</v>
      </c>
      <c r="AD17" s="246">
        <f t="shared" si="11"/>
        <v>0</v>
      </c>
      <c r="AE17" s="246">
        <f t="shared" si="12"/>
        <v>7.55</v>
      </c>
    </row>
    <row r="18" spans="1:31" s="245" customFormat="1" ht="39" customHeight="1">
      <c r="A18" s="545"/>
      <c r="B18" s="546" t="s">
        <v>345</v>
      </c>
      <c r="C18" s="547" t="s">
        <v>704</v>
      </c>
      <c r="D18" s="548">
        <v>20</v>
      </c>
      <c r="E18" s="548">
        <v>20</v>
      </c>
      <c r="F18" s="548">
        <v>0</v>
      </c>
      <c r="G18" s="549">
        <f>ROUND(D18*I7,2)</f>
        <v>4.8</v>
      </c>
      <c r="H18" s="549">
        <f>ROUND(E18*J7,2)</f>
        <v>2.89</v>
      </c>
      <c r="I18" s="548">
        <f>F18*K7</f>
        <v>0</v>
      </c>
      <c r="J18" s="549">
        <f t="shared" si="0"/>
        <v>1.81</v>
      </c>
      <c r="K18" s="550">
        <f t="shared" si="1"/>
        <v>0</v>
      </c>
      <c r="L18" s="550">
        <v>0</v>
      </c>
      <c r="M18" s="550">
        <v>0</v>
      </c>
      <c r="N18" s="549">
        <v>0</v>
      </c>
      <c r="O18" s="549">
        <f>ROUND((G18+H18+I18)*O7,2)</f>
        <v>2.2000000000000002</v>
      </c>
      <c r="P18" s="549">
        <f>ROUND((G18+H18+I18)*P7,2)</f>
        <v>0.16</v>
      </c>
      <c r="Q18" s="549">
        <f>ROUND((G18+H18+I18)*Q7,2)</f>
        <v>0.25</v>
      </c>
      <c r="R18" s="551">
        <f t="shared" si="2"/>
        <v>12.11</v>
      </c>
      <c r="S18" s="551">
        <v>0</v>
      </c>
      <c r="T18" s="551">
        <f t="shared" si="3"/>
        <v>12.11</v>
      </c>
      <c r="U18" s="550">
        <f t="shared" si="4"/>
        <v>7.6899999999999995</v>
      </c>
      <c r="V18" s="550">
        <f t="shared" si="5"/>
        <v>1.81</v>
      </c>
      <c r="W18" s="246">
        <f t="shared" si="6"/>
        <v>0</v>
      </c>
      <c r="X18" s="246">
        <v>0</v>
      </c>
      <c r="Y18" s="246">
        <f t="shared" si="7"/>
        <v>2.2000000000000002</v>
      </c>
      <c r="Z18" s="246">
        <f t="shared" si="8"/>
        <v>0.16</v>
      </c>
      <c r="AA18" s="246">
        <f t="shared" si="9"/>
        <v>0.25</v>
      </c>
      <c r="AB18" s="246">
        <v>0</v>
      </c>
      <c r="AC18" s="246">
        <f t="shared" si="10"/>
        <v>12.11</v>
      </c>
      <c r="AD18" s="246">
        <f t="shared" si="11"/>
        <v>0</v>
      </c>
      <c r="AE18" s="246">
        <f t="shared" si="12"/>
        <v>12.11</v>
      </c>
    </row>
    <row r="19" spans="1:31" s="245" customFormat="1" ht="25.5" customHeight="1">
      <c r="A19" s="545"/>
      <c r="B19" s="546" t="s">
        <v>345</v>
      </c>
      <c r="C19" s="547" t="s">
        <v>702</v>
      </c>
      <c r="D19" s="548">
        <v>15</v>
      </c>
      <c r="E19" s="548">
        <v>15</v>
      </c>
      <c r="F19" s="548">
        <v>0</v>
      </c>
      <c r="G19" s="549">
        <f>ROUND(D19*I7,2)</f>
        <v>3.6</v>
      </c>
      <c r="H19" s="549">
        <f>ROUND(E19*J7,2)</f>
        <v>2.17</v>
      </c>
      <c r="I19" s="548">
        <f>F19*K7</f>
        <v>0</v>
      </c>
      <c r="J19" s="549">
        <f t="shared" si="0"/>
        <v>1.36</v>
      </c>
      <c r="K19" s="550">
        <f t="shared" si="1"/>
        <v>12.1</v>
      </c>
      <c r="L19" s="550">
        <v>0</v>
      </c>
      <c r="M19" s="550">
        <v>12.1</v>
      </c>
      <c r="N19" s="549">
        <v>0</v>
      </c>
      <c r="O19" s="549">
        <f>ROUND((G19+H19+I19)*O7,2)</f>
        <v>1.65</v>
      </c>
      <c r="P19" s="549">
        <f>ROUND((G19+H19+I19)*P7,2)</f>
        <v>0.12</v>
      </c>
      <c r="Q19" s="549">
        <f>ROUND((G19+H19+I19)*Q7,2)</f>
        <v>0.19</v>
      </c>
      <c r="R19" s="551">
        <f t="shared" si="2"/>
        <v>21.19</v>
      </c>
      <c r="S19" s="551">
        <v>0</v>
      </c>
      <c r="T19" s="551">
        <f t="shared" si="3"/>
        <v>21.19</v>
      </c>
      <c r="U19" s="550">
        <f t="shared" si="4"/>
        <v>5.77</v>
      </c>
      <c r="V19" s="550">
        <f t="shared" si="5"/>
        <v>1.36</v>
      </c>
      <c r="W19" s="246">
        <f t="shared" si="6"/>
        <v>12.1</v>
      </c>
      <c r="X19" s="246">
        <v>0</v>
      </c>
      <c r="Y19" s="246">
        <f t="shared" si="7"/>
        <v>1.65</v>
      </c>
      <c r="Z19" s="246">
        <f t="shared" si="8"/>
        <v>0.12</v>
      </c>
      <c r="AA19" s="246">
        <f t="shared" si="9"/>
        <v>0.19</v>
      </c>
      <c r="AB19" s="246">
        <v>0</v>
      </c>
      <c r="AC19" s="246">
        <f t="shared" si="10"/>
        <v>21.19</v>
      </c>
      <c r="AD19" s="246">
        <f t="shared" si="11"/>
        <v>0</v>
      </c>
      <c r="AE19" s="246">
        <f t="shared" si="12"/>
        <v>21.19</v>
      </c>
    </row>
    <row r="20" spans="1:31" s="245" customFormat="1" ht="46.5" customHeight="1">
      <c r="A20" s="545"/>
      <c r="B20" s="546" t="s">
        <v>345</v>
      </c>
      <c r="C20" s="552" t="s">
        <v>705</v>
      </c>
      <c r="D20" s="548">
        <v>5</v>
      </c>
      <c r="E20" s="548">
        <v>5</v>
      </c>
      <c r="F20" s="548">
        <v>0</v>
      </c>
      <c r="G20" s="549">
        <f>ROUND(D20*I7,2)</f>
        <v>1.2</v>
      </c>
      <c r="H20" s="549">
        <f>ROUND(E20*J7,2)</f>
        <v>0.72</v>
      </c>
      <c r="I20" s="548">
        <f>F20*K7</f>
        <v>0</v>
      </c>
      <c r="J20" s="549">
        <f t="shared" si="0"/>
        <v>0.45</v>
      </c>
      <c r="K20" s="550">
        <f t="shared" si="1"/>
        <v>4.97</v>
      </c>
      <c r="L20" s="550">
        <v>0</v>
      </c>
      <c r="M20" s="550">
        <v>4.97</v>
      </c>
      <c r="N20" s="549">
        <v>0</v>
      </c>
      <c r="O20" s="549">
        <f>ROUND((G20+H20+I20)*O7,2)</f>
        <v>0.55000000000000004</v>
      </c>
      <c r="P20" s="549">
        <f>ROUND((G20+H20+I20)*P7,2)</f>
        <v>0.04</v>
      </c>
      <c r="Q20" s="549">
        <f>ROUND((G20+H20+I20)*Q7,2)</f>
        <v>0.06</v>
      </c>
      <c r="R20" s="551">
        <f t="shared" si="2"/>
        <v>7.9899999999999993</v>
      </c>
      <c r="S20" s="551">
        <v>0</v>
      </c>
      <c r="T20" s="551">
        <f t="shared" si="3"/>
        <v>7.9899999999999993</v>
      </c>
      <c r="U20" s="550">
        <f t="shared" si="4"/>
        <v>1.92</v>
      </c>
      <c r="V20" s="550">
        <f t="shared" si="5"/>
        <v>0.45</v>
      </c>
      <c r="W20" s="246">
        <f t="shared" si="6"/>
        <v>4.97</v>
      </c>
      <c r="X20" s="246">
        <v>0</v>
      </c>
      <c r="Y20" s="246">
        <f t="shared" si="7"/>
        <v>0.55000000000000004</v>
      </c>
      <c r="Z20" s="246">
        <f t="shared" si="8"/>
        <v>0.04</v>
      </c>
      <c r="AA20" s="246">
        <f t="shared" si="9"/>
        <v>0.06</v>
      </c>
      <c r="AB20" s="246">
        <v>0</v>
      </c>
      <c r="AC20" s="246">
        <f t="shared" si="10"/>
        <v>7.9899999999999993</v>
      </c>
      <c r="AD20" s="246">
        <f t="shared" si="11"/>
        <v>0</v>
      </c>
      <c r="AE20" s="246">
        <f t="shared" si="12"/>
        <v>7.9899999999999993</v>
      </c>
    </row>
    <row r="21" spans="1:31" s="245" customFormat="1" ht="34.5" customHeight="1">
      <c r="A21" s="545"/>
      <c r="B21" s="546" t="s">
        <v>345</v>
      </c>
      <c r="C21" s="547" t="s">
        <v>706</v>
      </c>
      <c r="D21" s="548">
        <v>3</v>
      </c>
      <c r="E21" s="548">
        <v>3</v>
      </c>
      <c r="F21" s="548">
        <v>0</v>
      </c>
      <c r="G21" s="549">
        <f>ROUND(D21*I7,2)</f>
        <v>0.72</v>
      </c>
      <c r="H21" s="549">
        <f>ROUND(E21*J7,2)</f>
        <v>0.43</v>
      </c>
      <c r="I21" s="548">
        <f>F21*K7</f>
        <v>0</v>
      </c>
      <c r="J21" s="549">
        <f t="shared" si="0"/>
        <v>0.27</v>
      </c>
      <c r="K21" s="550">
        <f t="shared" si="1"/>
        <v>10.96</v>
      </c>
      <c r="L21" s="550">
        <v>0</v>
      </c>
      <c r="M21" s="550">
        <v>10.96</v>
      </c>
      <c r="N21" s="549">
        <v>0</v>
      </c>
      <c r="O21" s="549">
        <f>ROUND((G21+H21+I21)*O7,2)</f>
        <v>0.33</v>
      </c>
      <c r="P21" s="549">
        <f>ROUND((G21+H21+I21)*P7,2)</f>
        <v>0.02</v>
      </c>
      <c r="Q21" s="549">
        <f>ROUND((G21+H21+I21)*Q7,2)</f>
        <v>0.04</v>
      </c>
      <c r="R21" s="551">
        <f t="shared" si="2"/>
        <v>12.77</v>
      </c>
      <c r="S21" s="551">
        <v>0</v>
      </c>
      <c r="T21" s="551">
        <f t="shared" si="3"/>
        <v>12.77</v>
      </c>
      <c r="U21" s="550">
        <f t="shared" si="4"/>
        <v>1.1499999999999999</v>
      </c>
      <c r="V21" s="550">
        <f t="shared" si="5"/>
        <v>0.27</v>
      </c>
      <c r="W21" s="246">
        <f t="shared" si="6"/>
        <v>10.96</v>
      </c>
      <c r="X21" s="246">
        <v>0</v>
      </c>
      <c r="Y21" s="246">
        <f t="shared" si="7"/>
        <v>0.33</v>
      </c>
      <c r="Z21" s="246">
        <f t="shared" si="8"/>
        <v>0.02</v>
      </c>
      <c r="AA21" s="246">
        <f t="shared" si="9"/>
        <v>0.04</v>
      </c>
      <c r="AB21" s="246">
        <v>0</v>
      </c>
      <c r="AC21" s="246">
        <f t="shared" si="10"/>
        <v>12.77</v>
      </c>
      <c r="AD21" s="246">
        <f t="shared" si="11"/>
        <v>0</v>
      </c>
      <c r="AE21" s="246">
        <f t="shared" si="12"/>
        <v>12.77</v>
      </c>
    </row>
    <row r="22" spans="1:31" ht="12.75">
      <c r="A22" s="528"/>
      <c r="B22" s="553"/>
      <c r="C22" s="554"/>
      <c r="D22" s="554"/>
      <c r="E22" s="554"/>
      <c r="F22" s="554"/>
      <c r="G22" s="555"/>
      <c r="H22" s="556"/>
      <c r="I22" s="555"/>
      <c r="J22" s="557"/>
      <c r="K22" s="555"/>
      <c r="L22" s="556"/>
      <c r="M22" s="556"/>
      <c r="N22" s="556"/>
      <c r="O22" s="555"/>
      <c r="P22" s="555"/>
      <c r="Q22" s="558"/>
      <c r="R22" s="528"/>
      <c r="S22" s="528"/>
      <c r="T22" s="528"/>
      <c r="U22" s="528"/>
      <c r="V22" s="528"/>
    </row>
    <row r="23" spans="1:31" ht="12.75">
      <c r="A23" s="528"/>
      <c r="B23" s="528"/>
      <c r="C23" s="528"/>
      <c r="D23" s="528"/>
      <c r="E23" s="528"/>
      <c r="F23" s="528"/>
      <c r="G23" s="528"/>
      <c r="H23" s="528"/>
      <c r="I23" s="528"/>
      <c r="J23" s="528"/>
      <c r="K23" s="528"/>
      <c r="L23" s="528"/>
      <c r="M23" s="528"/>
      <c r="N23" s="528"/>
      <c r="O23" s="528"/>
      <c r="P23" s="528"/>
      <c r="Q23" s="528"/>
      <c r="R23" s="528"/>
      <c r="S23" s="528"/>
      <c r="T23" s="528"/>
      <c r="U23" s="528"/>
      <c r="V23" s="528"/>
    </row>
    <row r="24" spans="1:31" ht="12.75">
      <c r="A24" s="528"/>
      <c r="B24" s="528"/>
      <c r="C24" s="528"/>
      <c r="D24" s="528"/>
      <c r="E24" s="528"/>
      <c r="F24" s="528"/>
      <c r="G24" s="528"/>
      <c r="H24" s="528"/>
      <c r="I24" s="528"/>
      <c r="J24" s="528"/>
      <c r="K24" s="528"/>
      <c r="L24" s="528"/>
      <c r="M24" s="528"/>
      <c r="N24" s="528"/>
      <c r="O24" s="528"/>
      <c r="P24" s="528"/>
      <c r="Q24" s="528"/>
      <c r="R24" s="528"/>
      <c r="S24" s="528"/>
      <c r="T24" s="528"/>
      <c r="U24" s="528"/>
      <c r="V24" s="528"/>
    </row>
    <row r="25" spans="1:31" ht="42" customHeight="1">
      <c r="A25" s="528"/>
      <c r="B25" s="559" t="s">
        <v>274</v>
      </c>
      <c r="C25" s="560" t="s">
        <v>275</v>
      </c>
      <c r="D25" s="561" t="s">
        <v>276</v>
      </c>
      <c r="E25" s="561" t="s">
        <v>614</v>
      </c>
      <c r="F25" s="561" t="s">
        <v>277</v>
      </c>
      <c r="G25" s="561" t="s">
        <v>351</v>
      </c>
      <c r="H25" s="561" t="s">
        <v>278</v>
      </c>
      <c r="I25" s="561" t="s">
        <v>279</v>
      </c>
      <c r="J25" s="562" t="s">
        <v>280</v>
      </c>
      <c r="K25" s="561" t="s">
        <v>352</v>
      </c>
      <c r="L25" s="1846" t="s">
        <v>353</v>
      </c>
      <c r="M25" s="1847"/>
      <c r="N25" s="1847"/>
      <c r="O25" s="1847"/>
      <c r="P25" s="1847"/>
      <c r="Q25" s="1848"/>
      <c r="R25" s="528"/>
      <c r="S25" s="528"/>
      <c r="T25" s="528"/>
      <c r="U25" s="528"/>
      <c r="V25" s="528"/>
    </row>
    <row r="26" spans="1:31" ht="25.5" customHeight="1">
      <c r="A26" s="528"/>
      <c r="B26" s="563"/>
      <c r="C26" s="560"/>
      <c r="D26" s="561"/>
      <c r="E26" s="561"/>
      <c r="F26" s="561"/>
      <c r="G26" s="561"/>
      <c r="H26" s="561"/>
      <c r="I26" s="561"/>
      <c r="J26" s="561"/>
      <c r="K26" s="561"/>
      <c r="L26" s="561" t="s">
        <v>354</v>
      </c>
      <c r="M26" s="561" t="s">
        <v>355</v>
      </c>
      <c r="N26" s="561" t="s">
        <v>356</v>
      </c>
      <c r="O26" s="561" t="s">
        <v>282</v>
      </c>
      <c r="P26" s="561" t="s">
        <v>357</v>
      </c>
      <c r="Q26" s="561" t="s">
        <v>358</v>
      </c>
      <c r="R26" s="528"/>
      <c r="S26" s="528"/>
      <c r="T26" s="528"/>
      <c r="U26" s="528"/>
      <c r="V26" s="528"/>
    </row>
    <row r="27" spans="1:31" s="247" customFormat="1" ht="25.5" customHeight="1">
      <c r="A27" s="564"/>
      <c r="B27" s="546" t="s">
        <v>345</v>
      </c>
      <c r="C27" s="547" t="s">
        <v>702</v>
      </c>
      <c r="D27" s="565">
        <v>0</v>
      </c>
      <c r="E27" s="566">
        <f t="shared" ref="E27:E32" si="13">T16</f>
        <v>31.69</v>
      </c>
      <c r="F27" s="566">
        <f t="shared" ref="F27:F32" si="14">S16</f>
        <v>0</v>
      </c>
      <c r="G27" s="566">
        <f t="shared" ref="G27:G32" si="15">E27-F27-D27</f>
        <v>31.69</v>
      </c>
      <c r="H27" s="567">
        <v>100000</v>
      </c>
      <c r="I27" s="568">
        <v>1</v>
      </c>
      <c r="J27" s="569">
        <f t="shared" ref="J27:J32" si="16">G27*H27*I27</f>
        <v>3169000</v>
      </c>
      <c r="K27" s="570" t="s">
        <v>707</v>
      </c>
      <c r="L27" s="568">
        <f t="shared" ref="L27:L32" si="17">H27</f>
        <v>100000</v>
      </c>
      <c r="M27" s="567">
        <v>0</v>
      </c>
      <c r="N27" s="567">
        <v>0</v>
      </c>
      <c r="O27" s="567"/>
      <c r="P27" s="567" t="s">
        <v>79</v>
      </c>
      <c r="Q27" s="571" t="s">
        <v>708</v>
      </c>
      <c r="R27" s="564"/>
      <c r="S27" s="572"/>
      <c r="T27" s="572"/>
      <c r="U27" s="564"/>
      <c r="V27" s="564"/>
    </row>
    <row r="28" spans="1:31" s="247" customFormat="1" ht="25.5" customHeight="1">
      <c r="A28" s="564"/>
      <c r="B28" s="546" t="s">
        <v>345</v>
      </c>
      <c r="C28" s="547" t="s">
        <v>703</v>
      </c>
      <c r="D28" s="565">
        <v>0</v>
      </c>
      <c r="E28" s="566">
        <f t="shared" si="13"/>
        <v>7.55</v>
      </c>
      <c r="F28" s="566">
        <f t="shared" si="14"/>
        <v>0</v>
      </c>
      <c r="G28" s="566">
        <f t="shared" si="15"/>
        <v>7.55</v>
      </c>
      <c r="H28" s="567">
        <v>20000</v>
      </c>
      <c r="I28" s="568">
        <v>1</v>
      </c>
      <c r="J28" s="569">
        <f t="shared" si="16"/>
        <v>151000</v>
      </c>
      <c r="K28" s="570" t="s">
        <v>707</v>
      </c>
      <c r="L28" s="568">
        <f t="shared" si="17"/>
        <v>20000</v>
      </c>
      <c r="M28" s="567">
        <v>0</v>
      </c>
      <c r="N28" s="567">
        <v>0</v>
      </c>
      <c r="O28" s="567"/>
      <c r="P28" s="567" t="s">
        <v>79</v>
      </c>
      <c r="Q28" s="571"/>
      <c r="R28" s="564"/>
      <c r="S28" s="572"/>
      <c r="T28" s="572"/>
      <c r="U28" s="564"/>
      <c r="V28" s="564"/>
    </row>
    <row r="29" spans="1:31" s="247" customFormat="1" ht="39.75" customHeight="1">
      <c r="A29" s="564"/>
      <c r="B29" s="546" t="s">
        <v>345</v>
      </c>
      <c r="C29" s="547" t="s">
        <v>704</v>
      </c>
      <c r="D29" s="565">
        <v>0</v>
      </c>
      <c r="E29" s="566">
        <f t="shared" si="13"/>
        <v>12.11</v>
      </c>
      <c r="F29" s="566">
        <f t="shared" si="14"/>
        <v>0</v>
      </c>
      <c r="G29" s="566">
        <f t="shared" si="15"/>
        <v>12.11</v>
      </c>
      <c r="H29" s="567">
        <v>4000</v>
      </c>
      <c r="I29" s="568">
        <v>1</v>
      </c>
      <c r="J29" s="569">
        <f t="shared" si="16"/>
        <v>48440</v>
      </c>
      <c r="K29" s="570" t="s">
        <v>707</v>
      </c>
      <c r="L29" s="568">
        <f t="shared" si="17"/>
        <v>4000</v>
      </c>
      <c r="M29" s="567">
        <v>0</v>
      </c>
      <c r="N29" s="567">
        <v>0</v>
      </c>
      <c r="O29" s="567"/>
      <c r="P29" s="567" t="s">
        <v>79</v>
      </c>
      <c r="Q29" s="571"/>
      <c r="R29" s="564"/>
      <c r="S29" s="572"/>
      <c r="T29" s="572"/>
      <c r="U29" s="564"/>
      <c r="V29" s="564"/>
    </row>
    <row r="30" spans="1:31" s="247" customFormat="1" ht="25.5" customHeight="1">
      <c r="A30" s="564"/>
      <c r="B30" s="546" t="s">
        <v>345</v>
      </c>
      <c r="C30" s="547" t="s">
        <v>702</v>
      </c>
      <c r="D30" s="565">
        <v>0</v>
      </c>
      <c r="E30" s="566">
        <f t="shared" si="13"/>
        <v>21.19</v>
      </c>
      <c r="F30" s="566">
        <f t="shared" si="14"/>
        <v>0</v>
      </c>
      <c r="G30" s="566">
        <f t="shared" si="15"/>
        <v>21.19</v>
      </c>
      <c r="H30" s="567">
        <v>100000</v>
      </c>
      <c r="I30" s="568">
        <v>1</v>
      </c>
      <c r="J30" s="569">
        <f t="shared" si="16"/>
        <v>2119000</v>
      </c>
      <c r="K30" s="570" t="s">
        <v>707</v>
      </c>
      <c r="L30" s="568">
        <f t="shared" si="17"/>
        <v>100000</v>
      </c>
      <c r="M30" s="567">
        <v>0</v>
      </c>
      <c r="N30" s="567">
        <v>0</v>
      </c>
      <c r="O30" s="567"/>
      <c r="P30" s="567" t="s">
        <v>79</v>
      </c>
      <c r="Q30" s="571" t="s">
        <v>709</v>
      </c>
      <c r="R30" s="564"/>
      <c r="S30" s="572"/>
      <c r="T30" s="572"/>
      <c r="U30" s="564"/>
      <c r="V30" s="564"/>
    </row>
    <row r="31" spans="1:31" s="247" customFormat="1" ht="38.25" customHeight="1">
      <c r="A31" s="564"/>
      <c r="B31" s="546" t="s">
        <v>345</v>
      </c>
      <c r="C31" s="552" t="s">
        <v>705</v>
      </c>
      <c r="D31" s="565">
        <v>0</v>
      </c>
      <c r="E31" s="566">
        <f t="shared" si="13"/>
        <v>7.9899999999999993</v>
      </c>
      <c r="F31" s="566">
        <f t="shared" si="14"/>
        <v>0</v>
      </c>
      <c r="G31" s="566">
        <f t="shared" si="15"/>
        <v>7.9899999999999993</v>
      </c>
      <c r="H31" s="567">
        <v>30000</v>
      </c>
      <c r="I31" s="568">
        <v>1</v>
      </c>
      <c r="J31" s="569">
        <f t="shared" si="16"/>
        <v>239699.99999999997</v>
      </c>
      <c r="K31" s="570" t="s">
        <v>707</v>
      </c>
      <c r="L31" s="568">
        <f t="shared" si="17"/>
        <v>30000</v>
      </c>
      <c r="M31" s="567">
        <v>0</v>
      </c>
      <c r="N31" s="567">
        <v>0</v>
      </c>
      <c r="O31" s="567"/>
      <c r="P31" s="567" t="s">
        <v>79</v>
      </c>
      <c r="Q31" s="571"/>
      <c r="R31" s="564"/>
      <c r="S31" s="572"/>
      <c r="T31" s="572"/>
      <c r="U31" s="564"/>
      <c r="V31" s="564"/>
    </row>
    <row r="32" spans="1:31" s="247" customFormat="1" ht="25.5" customHeight="1">
      <c r="A32" s="564"/>
      <c r="B32" s="546" t="s">
        <v>345</v>
      </c>
      <c r="C32" s="547" t="s">
        <v>706</v>
      </c>
      <c r="D32" s="565">
        <v>0</v>
      </c>
      <c r="E32" s="566">
        <f t="shared" si="13"/>
        <v>12.77</v>
      </c>
      <c r="F32" s="566">
        <f t="shared" si="14"/>
        <v>0</v>
      </c>
      <c r="G32" s="566">
        <f t="shared" si="15"/>
        <v>12.77</v>
      </c>
      <c r="H32" s="567">
        <v>100000</v>
      </c>
      <c r="I32" s="568">
        <v>1</v>
      </c>
      <c r="J32" s="569">
        <f t="shared" si="16"/>
        <v>1277000</v>
      </c>
      <c r="K32" s="570" t="s">
        <v>707</v>
      </c>
      <c r="L32" s="568">
        <f t="shared" si="17"/>
        <v>100000</v>
      </c>
      <c r="M32" s="567">
        <v>0</v>
      </c>
      <c r="N32" s="567">
        <v>0</v>
      </c>
      <c r="O32" s="567"/>
      <c r="P32" s="567" t="s">
        <v>79</v>
      </c>
      <c r="Q32" s="571"/>
      <c r="R32" s="564"/>
      <c r="S32" s="572"/>
      <c r="T32" s="572"/>
      <c r="U32" s="564"/>
      <c r="V32" s="564"/>
    </row>
    <row r="33" spans="1:22" ht="12.75">
      <c r="A33" s="528"/>
      <c r="B33" s="553"/>
      <c r="C33" s="573"/>
      <c r="D33" s="555"/>
      <c r="E33" s="555"/>
      <c r="F33" s="555"/>
      <c r="G33" s="555"/>
      <c r="H33" s="556">
        <f>SUM(H27:H32)</f>
        <v>354000</v>
      </c>
      <c r="I33" s="555"/>
      <c r="J33" s="574">
        <f>SUM(J27:J32)</f>
        <v>7004140</v>
      </c>
      <c r="K33" s="555"/>
      <c r="L33" s="556">
        <f>SUM(L27:L32)</f>
        <v>354000</v>
      </c>
      <c r="M33" s="556">
        <f>SUM(M27:M32)</f>
        <v>0</v>
      </c>
      <c r="N33" s="556">
        <f>SUM(N27:N32)</f>
        <v>0</v>
      </c>
      <c r="O33" s="555"/>
      <c r="P33" s="555"/>
      <c r="Q33" s="558"/>
      <c r="R33" s="528"/>
      <c r="S33" s="528"/>
      <c r="T33" s="528"/>
      <c r="U33" s="528"/>
      <c r="V33" s="528"/>
    </row>
    <row r="34" spans="1:22" ht="12.75">
      <c r="A34" s="528"/>
      <c r="B34" s="528"/>
      <c r="C34" s="528"/>
      <c r="D34" s="528"/>
      <c r="E34" s="528"/>
      <c r="F34" s="528"/>
      <c r="G34" s="528"/>
      <c r="H34" s="528"/>
      <c r="I34" s="528"/>
      <c r="J34" s="528"/>
      <c r="K34" s="528"/>
      <c r="L34" s="528"/>
      <c r="M34" s="528"/>
      <c r="N34" s="528"/>
      <c r="O34" s="528"/>
      <c r="P34" s="528"/>
      <c r="Q34" s="528"/>
      <c r="R34" s="528"/>
      <c r="S34" s="528"/>
      <c r="T34" s="528"/>
      <c r="U34" s="528"/>
      <c r="V34" s="528"/>
    </row>
    <row r="35" spans="1:22" ht="25.5" customHeight="1">
      <c r="A35" s="528"/>
      <c r="B35" s="1778" t="s">
        <v>359</v>
      </c>
      <c r="C35" s="1778" t="s">
        <v>360</v>
      </c>
      <c r="D35" s="1778" t="s">
        <v>361</v>
      </c>
      <c r="E35" s="1778" t="s">
        <v>362</v>
      </c>
      <c r="F35" s="1778" t="s">
        <v>275</v>
      </c>
      <c r="G35" s="1778" t="s">
        <v>363</v>
      </c>
      <c r="H35" s="1781" t="s">
        <v>364</v>
      </c>
      <c r="I35" s="1782"/>
      <c r="J35" s="1782"/>
      <c r="K35" s="1782"/>
      <c r="L35" s="1782"/>
      <c r="M35" s="1782"/>
      <c r="N35" s="1782"/>
      <c r="O35" s="1782"/>
      <c r="P35" s="1782"/>
      <c r="Q35" s="1782"/>
      <c r="R35" s="1782"/>
      <c r="S35" s="1782"/>
      <c r="T35" s="1782"/>
      <c r="U35" s="1782"/>
      <c r="V35" s="1783"/>
    </row>
    <row r="36" spans="1:22" ht="12.75">
      <c r="A36" s="528"/>
      <c r="B36" s="1779"/>
      <c r="C36" s="1779"/>
      <c r="D36" s="1779"/>
      <c r="E36" s="1779"/>
      <c r="F36" s="1779"/>
      <c r="G36" s="1779"/>
      <c r="H36" s="199" t="s">
        <v>365</v>
      </c>
      <c r="I36" s="199" t="s">
        <v>366</v>
      </c>
      <c r="J36" s="199" t="s">
        <v>367</v>
      </c>
      <c r="K36" s="199" t="s">
        <v>368</v>
      </c>
      <c r="L36" s="199" t="s">
        <v>369</v>
      </c>
      <c r="M36" s="199" t="s">
        <v>365</v>
      </c>
      <c r="N36" s="199" t="s">
        <v>366</v>
      </c>
      <c r="O36" s="199" t="s">
        <v>367</v>
      </c>
      <c r="P36" s="199" t="s">
        <v>368</v>
      </c>
      <c r="Q36" s="199" t="s">
        <v>369</v>
      </c>
      <c r="R36" s="199" t="s">
        <v>365</v>
      </c>
      <c r="S36" s="199" t="s">
        <v>366</v>
      </c>
      <c r="T36" s="199" t="s">
        <v>367</v>
      </c>
      <c r="U36" s="199" t="s">
        <v>368</v>
      </c>
      <c r="V36" s="199" t="s">
        <v>369</v>
      </c>
    </row>
    <row r="37" spans="1:22" ht="25.5" customHeight="1">
      <c r="A37" s="528"/>
      <c r="B37" s="1779"/>
      <c r="C37" s="1779"/>
      <c r="D37" s="1779"/>
      <c r="E37" s="1779"/>
      <c r="F37" s="1779"/>
      <c r="G37" s="1780"/>
      <c r="H37" s="1781" t="s">
        <v>691</v>
      </c>
      <c r="I37" s="1782"/>
      <c r="J37" s="1782"/>
      <c r="K37" s="1782"/>
      <c r="L37" s="1782"/>
      <c r="M37" s="1781" t="s">
        <v>1010</v>
      </c>
      <c r="N37" s="1782"/>
      <c r="O37" s="1782"/>
      <c r="P37" s="1782"/>
      <c r="Q37" s="1782"/>
      <c r="R37" s="1771" t="s">
        <v>371</v>
      </c>
      <c r="S37" s="1771"/>
      <c r="T37" s="1771"/>
      <c r="U37" s="1771"/>
      <c r="V37" s="1771"/>
    </row>
    <row r="38" spans="1:22" ht="12.75">
      <c r="A38" s="528"/>
      <c r="B38" s="1772" t="s">
        <v>372</v>
      </c>
      <c r="C38" s="1773"/>
      <c r="D38" s="1773"/>
      <c r="E38" s="1858"/>
      <c r="F38" s="1858"/>
      <c r="G38" s="1859"/>
      <c r="H38" s="200">
        <f t="shared" ref="H38:V38" si="18">ROUND(SUM(H39:H101),0)</f>
        <v>0</v>
      </c>
      <c r="I38" s="200">
        <f t="shared" si="18"/>
        <v>0</v>
      </c>
      <c r="J38" s="200">
        <f t="shared" si="18"/>
        <v>0</v>
      </c>
      <c r="K38" s="200">
        <f t="shared" si="18"/>
        <v>0</v>
      </c>
      <c r="L38" s="200">
        <f t="shared" si="18"/>
        <v>7004140</v>
      </c>
      <c r="M38" s="200">
        <f t="shared" si="18"/>
        <v>0</v>
      </c>
      <c r="N38" s="200">
        <f t="shared" si="18"/>
        <v>0</v>
      </c>
      <c r="O38" s="200">
        <f t="shared" si="18"/>
        <v>0</v>
      </c>
      <c r="P38" s="200">
        <f t="shared" si="18"/>
        <v>0</v>
      </c>
      <c r="Q38" s="200">
        <f t="shared" si="18"/>
        <v>7004140</v>
      </c>
      <c r="R38" s="200">
        <f t="shared" si="18"/>
        <v>0</v>
      </c>
      <c r="S38" s="200">
        <f t="shared" si="18"/>
        <v>0</v>
      </c>
      <c r="T38" s="200">
        <f t="shared" si="18"/>
        <v>0</v>
      </c>
      <c r="U38" s="200">
        <f t="shared" si="18"/>
        <v>0</v>
      </c>
      <c r="V38" s="200">
        <f t="shared" si="18"/>
        <v>7004140</v>
      </c>
    </row>
    <row r="39" spans="1:22" s="245" customFormat="1" ht="25.5" customHeight="1">
      <c r="A39" s="545"/>
      <c r="B39" s="575">
        <v>16</v>
      </c>
      <c r="C39" s="576"/>
      <c r="D39" s="575" t="s">
        <v>373</v>
      </c>
      <c r="E39" s="546" t="s">
        <v>345</v>
      </c>
      <c r="F39" s="547" t="s">
        <v>702</v>
      </c>
      <c r="G39" s="205"/>
      <c r="H39" s="577">
        <v>0</v>
      </c>
      <c r="I39" s="206">
        <v>0</v>
      </c>
      <c r="J39" s="206">
        <v>0</v>
      </c>
      <c r="K39" s="206">
        <v>0</v>
      </c>
      <c r="L39" s="206">
        <f t="shared" ref="L39:L44" si="19">J27</f>
        <v>3169000</v>
      </c>
      <c r="M39" s="205">
        <v>0</v>
      </c>
      <c r="N39" s="205">
        <v>0</v>
      </c>
      <c r="O39" s="205">
        <f t="shared" ref="O39:O44" si="20">J39</f>
        <v>0</v>
      </c>
      <c r="P39" s="205">
        <v>0</v>
      </c>
      <c r="Q39" s="205">
        <f t="shared" ref="Q39:Q44" si="21">L39</f>
        <v>3169000</v>
      </c>
      <c r="R39" s="205">
        <v>0</v>
      </c>
      <c r="S39" s="205">
        <v>0</v>
      </c>
      <c r="T39" s="205">
        <f t="shared" ref="T39:T44" si="22">O39</f>
        <v>0</v>
      </c>
      <c r="U39" s="205">
        <v>0</v>
      </c>
      <c r="V39" s="205">
        <f t="shared" ref="V39:V44" si="23">L39</f>
        <v>3169000</v>
      </c>
    </row>
    <row r="40" spans="1:22" s="245" customFormat="1" ht="36" customHeight="1">
      <c r="A40" s="545"/>
      <c r="B40" s="575">
        <v>17</v>
      </c>
      <c r="C40" s="576"/>
      <c r="D40" s="575" t="s">
        <v>373</v>
      </c>
      <c r="E40" s="546" t="s">
        <v>345</v>
      </c>
      <c r="F40" s="547" t="s">
        <v>703</v>
      </c>
      <c r="G40" s="205"/>
      <c r="H40" s="577">
        <v>0</v>
      </c>
      <c r="I40" s="206">
        <v>0</v>
      </c>
      <c r="J40" s="206">
        <v>0</v>
      </c>
      <c r="K40" s="206">
        <v>0</v>
      </c>
      <c r="L40" s="206">
        <f t="shared" si="19"/>
        <v>151000</v>
      </c>
      <c r="M40" s="205">
        <v>0</v>
      </c>
      <c r="N40" s="205">
        <v>0</v>
      </c>
      <c r="O40" s="205">
        <f t="shared" si="20"/>
        <v>0</v>
      </c>
      <c r="P40" s="205">
        <v>0</v>
      </c>
      <c r="Q40" s="205">
        <f t="shared" si="21"/>
        <v>151000</v>
      </c>
      <c r="R40" s="205">
        <v>0</v>
      </c>
      <c r="S40" s="205">
        <v>0</v>
      </c>
      <c r="T40" s="205">
        <f t="shared" si="22"/>
        <v>0</v>
      </c>
      <c r="U40" s="205">
        <v>0</v>
      </c>
      <c r="V40" s="205">
        <f t="shared" si="23"/>
        <v>151000</v>
      </c>
    </row>
    <row r="41" spans="1:22" s="245" customFormat="1" ht="39" customHeight="1">
      <c r="A41" s="545"/>
      <c r="B41" s="575">
        <v>18</v>
      </c>
      <c r="C41" s="576"/>
      <c r="D41" s="575" t="s">
        <v>373</v>
      </c>
      <c r="E41" s="546" t="s">
        <v>345</v>
      </c>
      <c r="F41" s="547" t="s">
        <v>704</v>
      </c>
      <c r="G41" s="205"/>
      <c r="H41" s="577">
        <v>0</v>
      </c>
      <c r="I41" s="206">
        <v>0</v>
      </c>
      <c r="J41" s="206">
        <v>0</v>
      </c>
      <c r="K41" s="206">
        <v>0</v>
      </c>
      <c r="L41" s="206">
        <f t="shared" si="19"/>
        <v>48440</v>
      </c>
      <c r="M41" s="205">
        <v>0</v>
      </c>
      <c r="N41" s="205">
        <v>0</v>
      </c>
      <c r="O41" s="205">
        <f t="shared" si="20"/>
        <v>0</v>
      </c>
      <c r="P41" s="205">
        <v>0</v>
      </c>
      <c r="Q41" s="205">
        <f t="shared" si="21"/>
        <v>48440</v>
      </c>
      <c r="R41" s="205">
        <v>0</v>
      </c>
      <c r="S41" s="205">
        <v>0</v>
      </c>
      <c r="T41" s="205">
        <f t="shared" si="22"/>
        <v>0</v>
      </c>
      <c r="U41" s="205">
        <v>0</v>
      </c>
      <c r="V41" s="205">
        <f t="shared" si="23"/>
        <v>48440</v>
      </c>
    </row>
    <row r="42" spans="1:22" s="245" customFormat="1" ht="25.5" customHeight="1">
      <c r="A42" s="545"/>
      <c r="B42" s="575">
        <v>19</v>
      </c>
      <c r="C42" s="576"/>
      <c r="D42" s="575" t="s">
        <v>373</v>
      </c>
      <c r="E42" s="546" t="s">
        <v>345</v>
      </c>
      <c r="F42" s="547" t="s">
        <v>702</v>
      </c>
      <c r="G42" s="205"/>
      <c r="H42" s="577">
        <v>0</v>
      </c>
      <c r="I42" s="206">
        <v>0</v>
      </c>
      <c r="J42" s="206">
        <v>0</v>
      </c>
      <c r="K42" s="206">
        <v>0</v>
      </c>
      <c r="L42" s="206">
        <f t="shared" si="19"/>
        <v>2119000</v>
      </c>
      <c r="M42" s="205">
        <v>0</v>
      </c>
      <c r="N42" s="205">
        <v>0</v>
      </c>
      <c r="O42" s="205">
        <f t="shared" si="20"/>
        <v>0</v>
      </c>
      <c r="P42" s="205">
        <v>0</v>
      </c>
      <c r="Q42" s="205">
        <f t="shared" si="21"/>
        <v>2119000</v>
      </c>
      <c r="R42" s="205">
        <v>0</v>
      </c>
      <c r="S42" s="205">
        <v>0</v>
      </c>
      <c r="T42" s="205">
        <f t="shared" si="22"/>
        <v>0</v>
      </c>
      <c r="U42" s="205">
        <v>0</v>
      </c>
      <c r="V42" s="205">
        <f t="shared" si="23"/>
        <v>2119000</v>
      </c>
    </row>
    <row r="43" spans="1:22" s="245" customFormat="1" ht="44.25" customHeight="1">
      <c r="A43" s="545"/>
      <c r="B43" s="575">
        <v>20</v>
      </c>
      <c r="C43" s="576"/>
      <c r="D43" s="575" t="s">
        <v>373</v>
      </c>
      <c r="E43" s="546" t="s">
        <v>345</v>
      </c>
      <c r="F43" s="552" t="s">
        <v>705</v>
      </c>
      <c r="G43" s="205"/>
      <c r="H43" s="577">
        <v>0</v>
      </c>
      <c r="I43" s="206">
        <v>0</v>
      </c>
      <c r="J43" s="206">
        <v>0</v>
      </c>
      <c r="K43" s="206">
        <v>0</v>
      </c>
      <c r="L43" s="206">
        <f t="shared" si="19"/>
        <v>239699.99999999997</v>
      </c>
      <c r="M43" s="205">
        <v>0</v>
      </c>
      <c r="N43" s="205">
        <v>0</v>
      </c>
      <c r="O43" s="205">
        <f t="shared" si="20"/>
        <v>0</v>
      </c>
      <c r="P43" s="205">
        <v>0</v>
      </c>
      <c r="Q43" s="205">
        <f t="shared" si="21"/>
        <v>239699.99999999997</v>
      </c>
      <c r="R43" s="205">
        <v>0</v>
      </c>
      <c r="S43" s="205">
        <v>0</v>
      </c>
      <c r="T43" s="205">
        <f t="shared" si="22"/>
        <v>0</v>
      </c>
      <c r="U43" s="205">
        <v>0</v>
      </c>
      <c r="V43" s="205">
        <f t="shared" si="23"/>
        <v>239699.99999999997</v>
      </c>
    </row>
    <row r="44" spans="1:22" s="245" customFormat="1" ht="25.5" customHeight="1">
      <c r="A44" s="545"/>
      <c r="B44" s="575">
        <v>21</v>
      </c>
      <c r="C44" s="576"/>
      <c r="D44" s="575" t="s">
        <v>373</v>
      </c>
      <c r="E44" s="546" t="s">
        <v>345</v>
      </c>
      <c r="F44" s="547" t="s">
        <v>706</v>
      </c>
      <c r="G44" s="205"/>
      <c r="H44" s="577">
        <v>0</v>
      </c>
      <c r="I44" s="206">
        <v>0</v>
      </c>
      <c r="J44" s="206">
        <v>0</v>
      </c>
      <c r="K44" s="206">
        <v>0</v>
      </c>
      <c r="L44" s="206">
        <f t="shared" si="19"/>
        <v>1277000</v>
      </c>
      <c r="M44" s="205">
        <v>0</v>
      </c>
      <c r="N44" s="205">
        <v>0</v>
      </c>
      <c r="O44" s="205">
        <f t="shared" si="20"/>
        <v>0</v>
      </c>
      <c r="P44" s="205">
        <v>0</v>
      </c>
      <c r="Q44" s="205">
        <f t="shared" si="21"/>
        <v>1277000</v>
      </c>
      <c r="R44" s="205">
        <v>0</v>
      </c>
      <c r="S44" s="205">
        <v>0</v>
      </c>
      <c r="T44" s="205">
        <f t="shared" si="22"/>
        <v>0</v>
      </c>
      <c r="U44" s="205">
        <v>0</v>
      </c>
      <c r="V44" s="205">
        <f t="shared" si="23"/>
        <v>1277000</v>
      </c>
    </row>
    <row r="45" spans="1:22" ht="12.75">
      <c r="A45" s="528"/>
      <c r="B45" s="528"/>
      <c r="C45" s="528"/>
      <c r="D45" s="528"/>
      <c r="E45" s="528"/>
      <c r="F45" s="528"/>
      <c r="G45" s="528"/>
      <c r="H45" s="528"/>
      <c r="I45" s="528"/>
      <c r="J45" s="528"/>
      <c r="K45" s="528"/>
      <c r="L45" s="528"/>
      <c r="M45" s="528"/>
      <c r="N45" s="528"/>
      <c r="O45" s="528"/>
      <c r="P45" s="528"/>
      <c r="Q45" s="528"/>
      <c r="R45" s="528"/>
      <c r="S45" s="528"/>
      <c r="T45" s="528"/>
      <c r="U45" s="528"/>
      <c r="V45" s="528"/>
    </row>
    <row r="46" spans="1:22" ht="12.75">
      <c r="A46" s="528"/>
      <c r="B46" s="528"/>
      <c r="C46" s="528"/>
      <c r="D46" s="528"/>
      <c r="E46" s="528"/>
      <c r="F46" s="528"/>
      <c r="G46" s="528"/>
      <c r="H46" s="528"/>
      <c r="I46" s="528"/>
      <c r="J46" s="528"/>
      <c r="K46" s="528"/>
      <c r="L46" s="528"/>
      <c r="M46" s="528"/>
      <c r="N46" s="528"/>
      <c r="O46" s="528"/>
      <c r="P46" s="528"/>
      <c r="Q46" s="528"/>
      <c r="R46" s="528"/>
      <c r="S46" s="528"/>
      <c r="T46" s="528"/>
      <c r="U46" s="528"/>
      <c r="V46" s="528"/>
    </row>
    <row r="47" spans="1:22" ht="12.75">
      <c r="A47" s="528"/>
      <c r="B47" s="517"/>
      <c r="C47" s="528"/>
      <c r="D47" s="528"/>
      <c r="E47" s="528"/>
      <c r="F47" s="528"/>
      <c r="G47" s="528"/>
      <c r="H47" s="528"/>
      <c r="I47" s="528"/>
      <c r="J47" s="528"/>
      <c r="K47" s="528"/>
      <c r="L47" s="528"/>
      <c r="M47" s="528"/>
      <c r="N47" s="528"/>
      <c r="O47" s="528"/>
      <c r="P47" s="528"/>
      <c r="Q47" s="528"/>
      <c r="R47" s="528"/>
      <c r="S47" s="528"/>
      <c r="T47" s="528"/>
      <c r="U47" s="528"/>
      <c r="V47" s="528"/>
    </row>
  </sheetData>
  <mergeCells count="32">
    <mergeCell ref="B3:E3"/>
    <mergeCell ref="R37:V37"/>
    <mergeCell ref="B38:G38"/>
    <mergeCell ref="B35:B37"/>
    <mergeCell ref="C35:C37"/>
    <mergeCell ref="D35:D37"/>
    <mergeCell ref="E35:E37"/>
    <mergeCell ref="F35:F37"/>
    <mergeCell ref="G35:G37"/>
    <mergeCell ref="H35:V35"/>
    <mergeCell ref="H37:L37"/>
    <mergeCell ref="M37:Q37"/>
    <mergeCell ref="R12:R14"/>
    <mergeCell ref="S12:S14"/>
    <mergeCell ref="T12:T14"/>
    <mergeCell ref="D13:F13"/>
    <mergeCell ref="O5:O6"/>
    <mergeCell ref="P5:P6"/>
    <mergeCell ref="Q5:Q6"/>
    <mergeCell ref="G6:H6"/>
    <mergeCell ref="G7:H7"/>
    <mergeCell ref="L25:Q25"/>
    <mergeCell ref="B12:B14"/>
    <mergeCell ref="C12:C14"/>
    <mergeCell ref="D12:M12"/>
    <mergeCell ref="N12:Q12"/>
    <mergeCell ref="Q13:Q14"/>
    <mergeCell ref="G13:I13"/>
    <mergeCell ref="K13:M13"/>
    <mergeCell ref="N13:N14"/>
    <mergeCell ref="O13:O14"/>
    <mergeCell ref="P13:P14"/>
  </mergeCells>
  <pageMargins left="0.7" right="0.7" top="0.75" bottom="0.75" header="0.3" footer="0.3"/>
  <pageSetup paperSize="9" scale="15"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B1:T27"/>
  <sheetViews>
    <sheetView zoomScale="80" zoomScaleNormal="80" workbookViewId="0">
      <selection activeCell="D14" sqref="D14"/>
    </sheetView>
  </sheetViews>
  <sheetFormatPr defaultColWidth="8.75" defaultRowHeight="14.25"/>
  <cols>
    <col min="1" max="1" width="9.25" style="13" customWidth="1"/>
    <col min="2" max="2" width="35.25" style="13" customWidth="1"/>
    <col min="3" max="3" width="31.75" style="13" customWidth="1"/>
    <col min="4" max="4" width="22.25" style="13" customWidth="1"/>
    <col min="5" max="5" width="15" style="13" customWidth="1"/>
    <col min="6" max="6" width="12" style="13" customWidth="1"/>
    <col min="7" max="7" width="11.5" style="13" customWidth="1"/>
    <col min="8" max="8" width="14.5" style="13" customWidth="1"/>
    <col min="9" max="9" width="20.5" style="13" customWidth="1"/>
    <col min="10" max="10" width="13.75" style="13" customWidth="1"/>
    <col min="11" max="11" width="12" style="13" customWidth="1"/>
    <col min="12" max="13" width="8.75" style="13"/>
    <col min="14" max="14" width="15.5" style="13" customWidth="1"/>
    <col min="15" max="15" width="13.5" style="13" customWidth="1"/>
    <col min="16" max="16" width="15" style="13" customWidth="1"/>
    <col min="17" max="17" width="15.5" style="13" customWidth="1"/>
    <col min="18" max="18" width="10.75" style="13" customWidth="1"/>
    <col min="19" max="19" width="15.125" style="13" customWidth="1"/>
    <col min="20" max="16384" width="8.75" style="13"/>
  </cols>
  <sheetData>
    <row r="1" spans="2:20">
      <c r="P1" s="453" t="s">
        <v>710</v>
      </c>
    </row>
    <row r="2" spans="2:20">
      <c r="F2" s="453"/>
    </row>
    <row r="3" spans="2:20" ht="15" customHeight="1">
      <c r="B3" s="1865" t="s">
        <v>711</v>
      </c>
      <c r="C3" s="1865"/>
      <c r="D3" s="1865"/>
      <c r="E3" s="1865"/>
      <c r="F3" s="1865"/>
      <c r="G3" s="1865"/>
      <c r="H3" s="1865"/>
      <c r="I3" s="1865"/>
    </row>
    <row r="4" spans="2:20" ht="15" customHeight="1">
      <c r="B4" s="1865"/>
      <c r="C4" s="1865"/>
      <c r="D4" s="1865"/>
      <c r="E4" s="1865"/>
      <c r="F4" s="1865"/>
      <c r="G4" s="1865"/>
      <c r="H4" s="1865"/>
      <c r="I4" s="1865"/>
    </row>
    <row r="5" spans="2:20">
      <c r="H5" s="403"/>
    </row>
    <row r="6" spans="2:20" ht="90">
      <c r="B6" s="15" t="s">
        <v>265</v>
      </c>
      <c r="C6" s="15" t="s">
        <v>267</v>
      </c>
      <c r="D6" s="15" t="s">
        <v>392</v>
      </c>
      <c r="E6" s="15" t="s">
        <v>376</v>
      </c>
    </row>
    <row r="7" spans="2:20" ht="30">
      <c r="B7" s="16" t="s">
        <v>52</v>
      </c>
      <c r="C7" s="670">
        <f>I12</f>
        <v>3168</v>
      </c>
      <c r="D7" s="670">
        <f>C7</f>
        <v>3168</v>
      </c>
      <c r="E7" s="670">
        <f>D7</f>
        <v>3168</v>
      </c>
    </row>
    <row r="8" spans="2:20" s="38" customFormat="1"/>
    <row r="10" spans="2:20" ht="15.75" customHeight="1">
      <c r="B10" s="1825" t="s">
        <v>274</v>
      </c>
      <c r="C10" s="1825" t="s">
        <v>275</v>
      </c>
      <c r="D10" s="1826" t="s">
        <v>382</v>
      </c>
      <c r="E10" s="1826" t="s">
        <v>279</v>
      </c>
      <c r="F10" s="1830" t="s">
        <v>428</v>
      </c>
      <c r="G10" s="1831"/>
      <c r="H10" s="1832"/>
      <c r="I10" s="1822" t="s">
        <v>429</v>
      </c>
    </row>
    <row r="11" spans="2:20" ht="46.5" customHeight="1">
      <c r="B11" s="1825"/>
      <c r="C11" s="1825"/>
      <c r="D11" s="1827"/>
      <c r="E11" s="1827"/>
      <c r="F11" s="39" t="s">
        <v>354</v>
      </c>
      <c r="G11" s="39" t="s">
        <v>355</v>
      </c>
      <c r="H11" s="39" t="s">
        <v>356</v>
      </c>
      <c r="I11" s="1823"/>
    </row>
    <row r="12" spans="2:20" ht="24" customHeight="1">
      <c r="B12" s="5" t="s">
        <v>345</v>
      </c>
      <c r="C12" s="36" t="s">
        <v>712</v>
      </c>
      <c r="D12" s="41">
        <f>T22</f>
        <v>10.56</v>
      </c>
      <c r="E12" s="42">
        <v>1</v>
      </c>
      <c r="F12" s="42">
        <v>300</v>
      </c>
      <c r="G12" s="42">
        <v>0</v>
      </c>
      <c r="H12" s="42">
        <v>0</v>
      </c>
      <c r="I12" s="7">
        <f>ROUND(D12*E12*F12,0)</f>
        <v>3168</v>
      </c>
    </row>
    <row r="14" spans="2:20" ht="15">
      <c r="B14" s="62"/>
      <c r="C14" s="62"/>
      <c r="D14" s="62"/>
      <c r="E14" s="62"/>
      <c r="F14" s="62"/>
      <c r="G14" s="63" t="s">
        <v>303</v>
      </c>
      <c r="H14" s="63" t="s">
        <v>304</v>
      </c>
      <c r="I14" s="63" t="s">
        <v>305</v>
      </c>
      <c r="J14" s="63" t="s">
        <v>306</v>
      </c>
      <c r="K14" s="64"/>
      <c r="L14" s="62"/>
      <c r="M14" s="62"/>
      <c r="N14" s="62"/>
      <c r="O14" s="1765" t="s">
        <v>307</v>
      </c>
      <c r="P14" s="1765" t="s">
        <v>308</v>
      </c>
      <c r="Q14" s="1765" t="s">
        <v>309</v>
      </c>
      <c r="R14" s="62"/>
      <c r="S14" s="62"/>
      <c r="T14" s="62"/>
    </row>
    <row r="15" spans="2:20" ht="48" customHeight="1">
      <c r="B15" s="62"/>
      <c r="C15" s="62"/>
      <c r="D15" s="62"/>
      <c r="E15" s="62"/>
      <c r="F15" s="65" t="s">
        <v>310</v>
      </c>
      <c r="G15" s="48">
        <v>2304</v>
      </c>
      <c r="H15" s="48">
        <v>1388</v>
      </c>
      <c r="I15" s="48">
        <v>925</v>
      </c>
      <c r="J15" s="63"/>
      <c r="K15" s="62"/>
      <c r="L15" s="62"/>
      <c r="M15" s="62"/>
      <c r="N15" s="62"/>
      <c r="O15" s="1766"/>
      <c r="P15" s="1766"/>
      <c r="Q15" s="1766"/>
      <c r="R15" s="62"/>
      <c r="S15" s="62"/>
      <c r="T15" s="62"/>
    </row>
    <row r="16" spans="2:20" ht="23.1" customHeight="1">
      <c r="B16" s="62"/>
      <c r="C16" s="62"/>
      <c r="D16" s="62"/>
      <c r="E16" s="62"/>
      <c r="F16" s="65" t="s">
        <v>311</v>
      </c>
      <c r="G16" s="61">
        <f>ROUND(G15/9600,4)</f>
        <v>0.24</v>
      </c>
      <c r="H16" s="61">
        <f t="shared" ref="H16:I16" si="0">ROUND(H15/9600,4)</f>
        <v>0.14460000000000001</v>
      </c>
      <c r="I16" s="61">
        <f t="shared" si="0"/>
        <v>9.64E-2</v>
      </c>
      <c r="J16" s="63">
        <v>0.2359</v>
      </c>
      <c r="K16" s="62"/>
      <c r="L16" s="62"/>
      <c r="M16" s="62"/>
      <c r="N16" s="65" t="s">
        <v>312</v>
      </c>
      <c r="O16" s="63">
        <v>0.28570000000000001</v>
      </c>
      <c r="P16" s="63">
        <v>2.0199999999999999E-2</v>
      </c>
      <c r="Q16" s="63">
        <v>3.2199999999999999E-2</v>
      </c>
      <c r="R16" s="62"/>
      <c r="S16" s="62"/>
      <c r="T16" s="62"/>
    </row>
    <row r="17" spans="2:20" ht="15">
      <c r="B17" s="62"/>
      <c r="C17" s="62"/>
      <c r="D17" s="62"/>
      <c r="E17" s="62"/>
      <c r="F17" s="62"/>
      <c r="G17" s="62"/>
      <c r="H17" s="62"/>
      <c r="I17" s="62"/>
      <c r="J17" s="62"/>
      <c r="K17" s="62"/>
      <c r="L17" s="62"/>
      <c r="M17" s="62"/>
      <c r="N17" s="62"/>
      <c r="O17" s="62"/>
      <c r="P17" s="62"/>
      <c r="Q17" s="62"/>
      <c r="R17" s="62"/>
      <c r="S17" s="62"/>
      <c r="T17" s="62"/>
    </row>
    <row r="18" spans="2:20" ht="15">
      <c r="B18" s="1861" t="s">
        <v>274</v>
      </c>
      <c r="C18" s="1861" t="s">
        <v>275</v>
      </c>
      <c r="D18" s="1861" t="s">
        <v>313</v>
      </c>
      <c r="E18" s="1861"/>
      <c r="F18" s="1861"/>
      <c r="G18" s="1861"/>
      <c r="H18" s="1861"/>
      <c r="I18" s="1861"/>
      <c r="J18" s="1861"/>
      <c r="K18" s="1861"/>
      <c r="L18" s="1861"/>
      <c r="M18" s="1861"/>
      <c r="N18" s="1861"/>
      <c r="O18" s="1861"/>
      <c r="P18" s="1861"/>
      <c r="Q18" s="1861"/>
      <c r="R18" s="1861" t="s">
        <v>314</v>
      </c>
      <c r="S18" s="1861" t="s">
        <v>315</v>
      </c>
      <c r="T18" s="1861" t="s">
        <v>316</v>
      </c>
    </row>
    <row r="19" spans="2:20" ht="60">
      <c r="B19" s="1861"/>
      <c r="C19" s="1861"/>
      <c r="D19" s="1861" t="s">
        <v>317</v>
      </c>
      <c r="E19" s="1861"/>
      <c r="F19" s="1861"/>
      <c r="G19" s="1862" t="s">
        <v>318</v>
      </c>
      <c r="H19" s="1863"/>
      <c r="I19" s="1864"/>
      <c r="J19" s="66" t="s">
        <v>713</v>
      </c>
      <c r="K19" s="1861" t="s">
        <v>320</v>
      </c>
      <c r="L19" s="1861"/>
      <c r="M19" s="1861"/>
      <c r="N19" s="1861" t="s">
        <v>321</v>
      </c>
      <c r="O19" s="1861" t="s">
        <v>322</v>
      </c>
      <c r="P19" s="1861" t="s">
        <v>323</v>
      </c>
      <c r="Q19" s="1861" t="s">
        <v>324</v>
      </c>
      <c r="R19" s="1861"/>
      <c r="S19" s="1861"/>
      <c r="T19" s="1861"/>
    </row>
    <row r="20" spans="2:20" ht="45">
      <c r="B20" s="1861"/>
      <c r="C20" s="1861"/>
      <c r="D20" s="66" t="s">
        <v>325</v>
      </c>
      <c r="E20" s="66" t="s">
        <v>326</v>
      </c>
      <c r="F20" s="66" t="s">
        <v>327</v>
      </c>
      <c r="G20" s="66" t="s">
        <v>325</v>
      </c>
      <c r="H20" s="66" t="s">
        <v>326</v>
      </c>
      <c r="I20" s="66" t="s">
        <v>328</v>
      </c>
      <c r="J20" s="66" t="s">
        <v>329</v>
      </c>
      <c r="K20" s="66" t="s">
        <v>330</v>
      </c>
      <c r="L20" s="52" t="s">
        <v>331</v>
      </c>
      <c r="M20" s="66" t="s">
        <v>332</v>
      </c>
      <c r="N20" s="1861"/>
      <c r="O20" s="1861"/>
      <c r="P20" s="1861"/>
      <c r="Q20" s="1861"/>
      <c r="R20" s="1861"/>
      <c r="S20" s="1861"/>
      <c r="T20" s="1861"/>
    </row>
    <row r="21" spans="2:20" ht="15">
      <c r="B21" s="53">
        <v>1</v>
      </c>
      <c r="C21" s="53">
        <v>2</v>
      </c>
      <c r="D21" s="53">
        <v>3</v>
      </c>
      <c r="E21" s="53">
        <v>4</v>
      </c>
      <c r="F21" s="53">
        <v>5</v>
      </c>
      <c r="G21" s="53">
        <v>6</v>
      </c>
      <c r="H21" s="53">
        <v>7</v>
      </c>
      <c r="I21" s="53">
        <v>8</v>
      </c>
      <c r="J21" s="53">
        <v>9</v>
      </c>
      <c r="K21" s="53" t="s">
        <v>344</v>
      </c>
      <c r="L21" s="53">
        <v>11</v>
      </c>
      <c r="M21" s="53">
        <v>12</v>
      </c>
      <c r="N21" s="53">
        <v>13</v>
      </c>
      <c r="O21" s="53">
        <v>14</v>
      </c>
      <c r="P21" s="53">
        <v>15</v>
      </c>
      <c r="Q21" s="53">
        <v>16</v>
      </c>
      <c r="R21" s="53">
        <v>17</v>
      </c>
      <c r="S21" s="53">
        <v>18</v>
      </c>
      <c r="T21" s="53">
        <v>19</v>
      </c>
    </row>
    <row r="22" spans="2:20" ht="15.75">
      <c r="B22" s="11" t="s">
        <v>345</v>
      </c>
      <c r="C22" s="54" t="s">
        <v>712</v>
      </c>
      <c r="D22" s="67">
        <v>0</v>
      </c>
      <c r="E22" s="67">
        <v>45</v>
      </c>
      <c r="F22" s="67">
        <v>0</v>
      </c>
      <c r="G22" s="68">
        <f>ROUND((D22*G16),2)</f>
        <v>0</v>
      </c>
      <c r="H22" s="69">
        <f>ROUND((E22*H16),2)</f>
        <v>6.51</v>
      </c>
      <c r="I22" s="69">
        <f>ROUND((F22*I16),2)</f>
        <v>0</v>
      </c>
      <c r="J22" s="68">
        <f>ROUND(((G22+H22+I22)*J16),2)</f>
        <v>1.54</v>
      </c>
      <c r="K22" s="70">
        <f>L22+M22</f>
        <v>0.26</v>
      </c>
      <c r="L22" s="70">
        <v>0</v>
      </c>
      <c r="M22" s="70">
        <v>0.26</v>
      </c>
      <c r="N22" s="71">
        <v>0.05</v>
      </c>
      <c r="O22" s="68">
        <f>ROUND((G22+H22+I22)*O16,2)</f>
        <v>1.86</v>
      </c>
      <c r="P22" s="68">
        <f>ROUND((G22+H22+I22)*P16,2)</f>
        <v>0.13</v>
      </c>
      <c r="Q22" s="68">
        <f>ROUND((G22+H22+I22)*Q16,2)</f>
        <v>0.21</v>
      </c>
      <c r="R22" s="72">
        <f>ROUND((G22+H22+I22+J22+K22+N22+O22+P22+Q22),2)</f>
        <v>10.56</v>
      </c>
      <c r="S22" s="72">
        <v>0</v>
      </c>
      <c r="T22" s="72">
        <f>R22-S22</f>
        <v>10.56</v>
      </c>
    </row>
    <row r="24" spans="2:20">
      <c r="B24" s="43" t="s">
        <v>653</v>
      </c>
    </row>
    <row r="26" spans="2:20">
      <c r="B26" s="142"/>
    </row>
    <row r="27" spans="2:20">
      <c r="B27" s="142"/>
    </row>
  </sheetData>
  <mergeCells count="24">
    <mergeCell ref="B10:B11"/>
    <mergeCell ref="C10:C11"/>
    <mergeCell ref="D10:D11"/>
    <mergeCell ref="E10:E11"/>
    <mergeCell ref="B3:I4"/>
    <mergeCell ref="I10:I11"/>
    <mergeCell ref="F10:H10"/>
    <mergeCell ref="O14:O15"/>
    <mergeCell ref="P14:P15"/>
    <mergeCell ref="Q14:Q15"/>
    <mergeCell ref="B18:B20"/>
    <mergeCell ref="C18:C20"/>
    <mergeCell ref="D18:M18"/>
    <mergeCell ref="N18:Q18"/>
    <mergeCell ref="R18:R20"/>
    <mergeCell ref="S18:S20"/>
    <mergeCell ref="T18:T20"/>
    <mergeCell ref="D19:F19"/>
    <mergeCell ref="G19:I19"/>
    <mergeCell ref="K19:M19"/>
    <mergeCell ref="N19:N20"/>
    <mergeCell ref="O19:O20"/>
    <mergeCell ref="P19:P20"/>
    <mergeCell ref="Q19:Q20"/>
  </mergeCells>
  <pageMargins left="0.7" right="0.7" top="0.75" bottom="0.75" header="0.3" footer="0.3"/>
  <pageSetup paperSize="9" scale="27" orientation="portrait" r:id="rId1"/>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4"/>
  </sheetPr>
  <dimension ref="A1:M61"/>
  <sheetViews>
    <sheetView zoomScaleNormal="100" workbookViewId="0">
      <selection activeCell="J1" sqref="J1"/>
    </sheetView>
  </sheetViews>
  <sheetFormatPr defaultRowHeight="14.25"/>
  <cols>
    <col min="1" max="1" width="46.75" customWidth="1"/>
    <col min="2" max="2" width="15.25" customWidth="1"/>
    <col min="3" max="3" width="15" customWidth="1"/>
    <col min="4" max="4" width="16.875" customWidth="1"/>
    <col min="5" max="5" width="19.25" customWidth="1"/>
    <col min="6" max="6" width="14.5" customWidth="1"/>
    <col min="7" max="8" width="13.5" customWidth="1"/>
    <col min="9" max="9" width="15" customWidth="1"/>
    <col min="10" max="10" width="15.5" customWidth="1"/>
    <col min="11" max="11" width="15" customWidth="1"/>
  </cols>
  <sheetData>
    <row r="1" spans="1:13">
      <c r="A1" s="4"/>
      <c r="B1" s="4"/>
      <c r="C1" s="4"/>
      <c r="D1" s="4"/>
      <c r="E1" s="4"/>
      <c r="F1" s="4"/>
      <c r="G1" s="4"/>
      <c r="H1" s="4"/>
      <c r="J1" s="578" t="s">
        <v>714</v>
      </c>
      <c r="K1" s="4"/>
    </row>
    <row r="2" spans="1:13">
      <c r="A2" s="4"/>
      <c r="B2" s="4"/>
      <c r="C2" s="4"/>
      <c r="D2" s="4"/>
      <c r="E2" s="4"/>
      <c r="F2" s="4"/>
      <c r="G2" s="4"/>
      <c r="H2" s="4"/>
      <c r="I2" s="578"/>
      <c r="J2" s="4"/>
      <c r="K2" s="4"/>
    </row>
    <row r="3" spans="1:13" ht="28.5" customHeight="1">
      <c r="A3" s="1866" t="s">
        <v>715</v>
      </c>
      <c r="B3" s="1866"/>
      <c r="C3" s="1866"/>
      <c r="D3" s="1866"/>
      <c r="E3" s="1866"/>
      <c r="F3" s="1866"/>
      <c r="G3" s="1866"/>
      <c r="H3" s="1866"/>
      <c r="I3" s="1866"/>
      <c r="J3" s="4"/>
      <c r="K3" s="4"/>
    </row>
    <row r="4" spans="1:13">
      <c r="A4" s="4"/>
      <c r="B4" s="4"/>
      <c r="C4" s="4"/>
      <c r="D4" s="4"/>
      <c r="E4" s="4"/>
      <c r="F4" s="4"/>
      <c r="I4" s="4"/>
      <c r="J4" s="4"/>
      <c r="K4" s="4"/>
    </row>
    <row r="5" spans="1:13" ht="63.75">
      <c r="A5" s="385" t="s">
        <v>265</v>
      </c>
      <c r="B5" s="385" t="s">
        <v>267</v>
      </c>
      <c r="C5" s="385" t="s">
        <v>392</v>
      </c>
      <c r="D5" s="385" t="s">
        <v>1011</v>
      </c>
      <c r="E5" s="385" t="s">
        <v>376</v>
      </c>
      <c r="F5" s="4"/>
      <c r="G5" s="4"/>
      <c r="H5" s="332"/>
      <c r="I5" s="579"/>
      <c r="J5" s="4"/>
      <c r="K5" s="4"/>
      <c r="L5" s="411"/>
    </row>
    <row r="6" spans="1:13" ht="25.5">
      <c r="A6" s="358" t="s">
        <v>26</v>
      </c>
      <c r="B6" s="386">
        <f>I9</f>
        <v>474072.39999999991</v>
      </c>
      <c r="C6" s="386">
        <f>B6</f>
        <v>474072.39999999991</v>
      </c>
      <c r="D6" s="386">
        <f>C6</f>
        <v>474072.39999999991</v>
      </c>
      <c r="E6" s="386">
        <f>D6</f>
        <v>474072.39999999991</v>
      </c>
      <c r="F6" s="4"/>
      <c r="G6" s="4"/>
      <c r="H6" s="332"/>
      <c r="I6" s="579"/>
      <c r="J6" s="4"/>
      <c r="K6" s="4"/>
    </row>
    <row r="7" spans="1:13">
      <c r="A7" s="332"/>
      <c r="B7" s="332"/>
      <c r="C7" s="332"/>
      <c r="D7" s="332"/>
      <c r="E7" s="332"/>
      <c r="F7" s="332"/>
      <c r="G7" s="332"/>
      <c r="H7" s="332"/>
      <c r="I7" s="332"/>
    </row>
    <row r="8" spans="1:13" ht="51">
      <c r="A8" s="580" t="s">
        <v>716</v>
      </c>
      <c r="B8" s="580" t="s">
        <v>717</v>
      </c>
      <c r="C8" s="580" t="s">
        <v>1000</v>
      </c>
      <c r="D8" s="580" t="s">
        <v>999</v>
      </c>
      <c r="E8" s="580" t="s">
        <v>718</v>
      </c>
      <c r="F8" s="580" t="s">
        <v>719</v>
      </c>
      <c r="G8" s="580" t="s">
        <v>997</v>
      </c>
      <c r="H8" s="580" t="s">
        <v>998</v>
      </c>
      <c r="I8" s="580" t="s">
        <v>895</v>
      </c>
      <c r="J8" s="580" t="s">
        <v>1001</v>
      </c>
      <c r="M8" s="400"/>
    </row>
    <row r="9" spans="1:13" ht="25.5">
      <c r="A9" s="581" t="s">
        <v>720</v>
      </c>
      <c r="B9" s="582">
        <v>618074</v>
      </c>
      <c r="C9" s="582">
        <v>257531</v>
      </c>
      <c r="D9" s="582">
        <v>455061</v>
      </c>
      <c r="E9" s="582">
        <f>D9-C9</f>
        <v>197530</v>
      </c>
      <c r="F9" s="583">
        <v>1.7504999999999999</v>
      </c>
      <c r="G9" s="582">
        <v>479</v>
      </c>
      <c r="H9" s="582">
        <f>D9/G9</f>
        <v>950.02296450939457</v>
      </c>
      <c r="I9" s="952">
        <f>D9/5*12-B9</f>
        <v>474072.39999999991</v>
      </c>
      <c r="J9" s="952">
        <v>499</v>
      </c>
    </row>
    <row r="10" spans="1:13" ht="15">
      <c r="D10" s="411"/>
    </row>
    <row r="11" spans="1:13">
      <c r="D11" s="421"/>
    </row>
    <row r="14" spans="1:13">
      <c r="A14" s="142"/>
    </row>
    <row r="61" spans="13:13"/>
  </sheetData>
  <mergeCells count="1">
    <mergeCell ref="A3:I3"/>
  </mergeCells>
  <pageMargins left="0.7" right="0.7" top="0.75" bottom="0.75" header="0.3" footer="0.3"/>
  <pageSetup paperSize="9" scale="47" orientation="portrait" verticalDpi="0" r:id="rId1"/>
  <legacy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sheetPr>
  <dimension ref="A1:Y30"/>
  <sheetViews>
    <sheetView zoomScale="70" zoomScaleNormal="70" workbookViewId="0">
      <selection activeCell="J4" sqref="J4"/>
    </sheetView>
  </sheetViews>
  <sheetFormatPr defaultColWidth="28.5" defaultRowHeight="15"/>
  <cols>
    <col min="1" max="2" width="28.5" style="1001"/>
    <col min="3" max="3" width="20.875" style="1001" customWidth="1"/>
    <col min="4" max="4" width="20.5" style="1001" customWidth="1"/>
    <col min="5" max="5" width="17.875" style="1001" customWidth="1"/>
    <col min="6" max="6" width="28.5" style="1001"/>
    <col min="7" max="7" width="19.875" style="1001" customWidth="1"/>
    <col min="8" max="8" width="16.125" style="1001" customWidth="1"/>
    <col min="9" max="9" width="15.25" style="1001" customWidth="1"/>
    <col min="10" max="10" width="14.125" style="1001" customWidth="1"/>
    <col min="11" max="11" width="14.25" style="1001" customWidth="1"/>
    <col min="12" max="12" width="19.75" style="1001" customWidth="1"/>
    <col min="13" max="13" width="18" style="1001" customWidth="1"/>
    <col min="14" max="14" width="20.25" style="1001" customWidth="1"/>
    <col min="15" max="15" width="18.125" style="1001" customWidth="1"/>
    <col min="16" max="16" width="18.875" style="1001" customWidth="1"/>
    <col min="17" max="17" width="17.5" style="1001" customWidth="1"/>
    <col min="18" max="18" width="18.75" style="1001" customWidth="1"/>
    <col min="19" max="19" width="17.125" style="1001" customWidth="1"/>
    <col min="20" max="16384" width="28.5" style="1001"/>
  </cols>
  <sheetData>
    <row r="1" spans="1:25">
      <c r="G1" s="578" t="s">
        <v>721</v>
      </c>
    </row>
    <row r="2" spans="1:25">
      <c r="A2" s="1876" t="s">
        <v>1043</v>
      </c>
      <c r="B2" s="1876"/>
      <c r="C2" s="1876"/>
      <c r="D2" s="1876"/>
      <c r="E2" s="1876"/>
      <c r="F2" s="1876"/>
      <c r="G2" s="1002"/>
    </row>
    <row r="3" spans="1:25" ht="19.5" customHeight="1">
      <c r="A3" s="1877" t="s">
        <v>1044</v>
      </c>
      <c r="B3" s="1877"/>
      <c r="C3" s="1877"/>
      <c r="D3" s="1877"/>
      <c r="E3" s="1877"/>
      <c r="F3" s="1877"/>
      <c r="G3" s="1877"/>
      <c r="H3" s="1877"/>
      <c r="I3" s="1877"/>
      <c r="J3" s="1877"/>
      <c r="K3" s="1877"/>
      <c r="L3" s="1877"/>
      <c r="M3" s="1003"/>
      <c r="N3" s="1003"/>
      <c r="O3" s="1003"/>
      <c r="P3" s="1003"/>
      <c r="Q3" s="1003"/>
      <c r="R3" s="1003"/>
      <c r="S3" s="1003"/>
      <c r="T3" s="1003"/>
      <c r="U3" s="1003"/>
      <c r="V3" s="1003"/>
      <c r="W3" s="1003"/>
      <c r="X3" s="1003"/>
      <c r="Y3" s="1003"/>
    </row>
    <row r="4" spans="1:25" ht="90" customHeight="1">
      <c r="A4" s="1004" t="s">
        <v>265</v>
      </c>
      <c r="B4" s="1004" t="s">
        <v>1019</v>
      </c>
      <c r="C4" s="1004" t="s">
        <v>1045</v>
      </c>
      <c r="D4" s="1004" t="s">
        <v>392</v>
      </c>
      <c r="E4" s="1004" t="s">
        <v>485</v>
      </c>
      <c r="F4" s="1003"/>
      <c r="G4" s="1003"/>
      <c r="H4" s="1003"/>
      <c r="I4" s="1003"/>
      <c r="J4" s="1003"/>
      <c r="K4" s="1003"/>
      <c r="L4" s="1003"/>
      <c r="M4" s="1003"/>
      <c r="N4" s="1003"/>
      <c r="O4" s="1003"/>
      <c r="P4" s="1003"/>
      <c r="Q4" s="1003"/>
      <c r="R4" s="1003"/>
      <c r="S4" s="1003"/>
      <c r="T4" s="1003"/>
      <c r="U4" s="1003"/>
      <c r="V4" s="1003"/>
      <c r="W4" s="1003"/>
      <c r="X4" s="1003"/>
      <c r="Y4" s="1003"/>
    </row>
    <row r="5" spans="1:25" ht="40.9" customHeight="1">
      <c r="A5" s="1005" t="s">
        <v>1035</v>
      </c>
      <c r="B5" s="1006">
        <f>ROUND(E22*F22*I22,0)</f>
        <v>1352</v>
      </c>
      <c r="C5" s="1006">
        <f t="shared" ref="C5:E6" si="0">B5</f>
        <v>1352</v>
      </c>
      <c r="D5" s="1007">
        <f t="shared" si="0"/>
        <v>1352</v>
      </c>
      <c r="E5" s="1008">
        <f t="shared" si="0"/>
        <v>1352</v>
      </c>
      <c r="F5" s="1009"/>
      <c r="G5" s="1003"/>
      <c r="H5" s="1003"/>
      <c r="I5" s="1003"/>
      <c r="J5" s="1003"/>
      <c r="K5" s="1003"/>
      <c r="L5" s="1003"/>
      <c r="M5" s="1003"/>
      <c r="N5" s="1003"/>
      <c r="O5" s="1003"/>
      <c r="P5" s="1003"/>
      <c r="Q5" s="1003"/>
      <c r="R5" s="1003"/>
      <c r="S5" s="1003"/>
      <c r="T5" s="1003"/>
      <c r="U5" s="1003"/>
      <c r="V5" s="1003"/>
      <c r="W5" s="1003"/>
      <c r="X5" s="1003"/>
      <c r="Y5" s="1003"/>
    </row>
    <row r="6" spans="1:25" ht="48" customHeight="1">
      <c r="A6" s="1010" t="s">
        <v>1034</v>
      </c>
      <c r="B6" s="1011">
        <f>ROUND(E22*F22*G22,0)</f>
        <v>4192</v>
      </c>
      <c r="C6" s="1011">
        <f t="shared" si="0"/>
        <v>4192</v>
      </c>
      <c r="D6" s="1012">
        <f t="shared" si="0"/>
        <v>4192</v>
      </c>
      <c r="E6" s="1013">
        <f t="shared" si="0"/>
        <v>4192</v>
      </c>
      <c r="F6" s="1009"/>
      <c r="G6" s="1003"/>
      <c r="H6" s="1003"/>
      <c r="I6" s="1003"/>
      <c r="J6" s="1003"/>
      <c r="K6" s="1003"/>
      <c r="L6" s="1003"/>
      <c r="M6" s="1003"/>
      <c r="N6" s="1003"/>
      <c r="O6" s="1003"/>
      <c r="P6" s="1003"/>
      <c r="Q6" s="1003"/>
      <c r="R6" s="1003"/>
      <c r="S6" s="1003"/>
      <c r="T6" s="1003"/>
      <c r="U6" s="1003"/>
      <c r="V6" s="1003"/>
      <c r="W6" s="1003"/>
      <c r="X6" s="1003"/>
      <c r="Y6" s="1003"/>
    </row>
    <row r="7" spans="1:25">
      <c r="A7" s="1014" t="s">
        <v>912</v>
      </c>
      <c r="B7" s="1015">
        <f>SUM(B5:B6)</f>
        <v>5544</v>
      </c>
      <c r="C7" s="1015">
        <f t="shared" ref="C7:D7" si="1">SUM(C5:C6)</f>
        <v>5544</v>
      </c>
      <c r="D7" s="1015">
        <f t="shared" si="1"/>
        <v>5544</v>
      </c>
      <c r="E7" s="1015">
        <f>SUM(E5:E6)</f>
        <v>5544</v>
      </c>
      <c r="F7" s="1009"/>
      <c r="G7" s="1003"/>
      <c r="H7" s="1003"/>
      <c r="I7" s="1003"/>
      <c r="J7" s="1003"/>
      <c r="K7" s="1003"/>
      <c r="L7" s="1003"/>
      <c r="M7" s="1003"/>
      <c r="N7" s="1003"/>
      <c r="O7" s="1003"/>
      <c r="P7" s="1003"/>
      <c r="Q7" s="1003"/>
      <c r="R7" s="1003"/>
      <c r="S7" s="1003"/>
      <c r="T7" s="1003"/>
      <c r="U7" s="1003"/>
      <c r="V7" s="1003"/>
      <c r="W7" s="1003"/>
      <c r="X7" s="1003"/>
      <c r="Y7" s="1003"/>
    </row>
    <row r="8" spans="1:25" ht="39.75" customHeight="1">
      <c r="A8" s="1003"/>
      <c r="B8" s="1009"/>
      <c r="C8" s="1009"/>
      <c r="D8" s="1009"/>
      <c r="E8" s="1009"/>
      <c r="F8" s="1016"/>
      <c r="G8" s="1017"/>
      <c r="H8" s="1018" t="s">
        <v>1046</v>
      </c>
      <c r="I8" s="1018" t="s">
        <v>1047</v>
      </c>
      <c r="J8" s="1018" t="s">
        <v>1048</v>
      </c>
      <c r="K8" s="1018" t="s">
        <v>1049</v>
      </c>
      <c r="L8" s="1003"/>
      <c r="M8" s="1017"/>
      <c r="N8" s="1734" t="s">
        <v>307</v>
      </c>
      <c r="O8" s="1734" t="s">
        <v>308</v>
      </c>
      <c r="P8" s="1734" t="s">
        <v>309</v>
      </c>
      <c r="Q8" s="1003"/>
      <c r="R8" s="1003"/>
      <c r="S8" s="1003"/>
      <c r="T8" s="1003"/>
      <c r="U8" s="1003"/>
      <c r="V8" s="1003"/>
      <c r="W8" s="1003"/>
      <c r="X8" s="1003"/>
      <c r="Y8" s="1003"/>
    </row>
    <row r="9" spans="1:25" ht="26.1" customHeight="1">
      <c r="A9" s="1003"/>
      <c r="B9" s="1003"/>
      <c r="C9" s="1003"/>
      <c r="D9" s="1003"/>
      <c r="E9" s="1003"/>
      <c r="F9" s="1017"/>
      <c r="G9" s="1016" t="s">
        <v>310</v>
      </c>
      <c r="H9" s="1019">
        <v>2304</v>
      </c>
      <c r="I9" s="1019">
        <v>1388</v>
      </c>
      <c r="J9" s="1019">
        <v>925</v>
      </c>
      <c r="K9" s="1020"/>
      <c r="L9" s="1003"/>
      <c r="M9" s="1017"/>
      <c r="N9" s="1735"/>
      <c r="O9" s="1735"/>
      <c r="P9" s="1735"/>
      <c r="Q9" s="1003"/>
      <c r="R9" s="1003"/>
      <c r="S9" s="1003"/>
      <c r="T9" s="1003"/>
      <c r="U9" s="1003"/>
      <c r="V9" s="1003"/>
      <c r="W9" s="1003"/>
      <c r="X9" s="1003"/>
      <c r="Y9" s="1003"/>
    </row>
    <row r="10" spans="1:25">
      <c r="A10" s="1003"/>
      <c r="B10" s="1003"/>
      <c r="C10" s="1003"/>
      <c r="D10" s="1003"/>
      <c r="E10" s="1003"/>
      <c r="F10" s="1017"/>
      <c r="G10" s="1016" t="s">
        <v>311</v>
      </c>
      <c r="H10" s="1019">
        <f>ROUND(H9/9600,4)</f>
        <v>0.24</v>
      </c>
      <c r="I10" s="1019">
        <f t="shared" ref="I10:J10" si="2">ROUND(I9/9600,4)</f>
        <v>0.14460000000000001</v>
      </c>
      <c r="J10" s="1019">
        <f t="shared" si="2"/>
        <v>9.64E-2</v>
      </c>
      <c r="K10" s="1022">
        <v>0.2359</v>
      </c>
      <c r="L10" s="1003"/>
      <c r="M10" s="1016" t="s">
        <v>312</v>
      </c>
      <c r="N10" s="1022">
        <v>0.28570000000000001</v>
      </c>
      <c r="O10" s="1022">
        <v>2.0199999999999999E-2</v>
      </c>
      <c r="P10" s="1022">
        <v>3.2199999999999999E-2</v>
      </c>
      <c r="Q10" s="1003"/>
      <c r="R10" s="1003"/>
      <c r="S10" s="1003"/>
      <c r="T10" s="1003"/>
      <c r="U10" s="1003"/>
      <c r="V10" s="1003"/>
      <c r="W10" s="1003"/>
      <c r="X10" s="1003"/>
      <c r="Y10" s="1003"/>
    </row>
    <row r="11" spans="1:25">
      <c r="A11" s="1003"/>
      <c r="B11" s="1003"/>
      <c r="C11" s="1003"/>
      <c r="D11" s="1003"/>
      <c r="E11" s="1003"/>
      <c r="F11" s="1017"/>
      <c r="G11" s="1016"/>
      <c r="H11" s="1023"/>
      <c r="I11" s="1024"/>
      <c r="J11" s="1024"/>
      <c r="K11" s="1025"/>
      <c r="L11" s="1003"/>
      <c r="M11" s="1003"/>
      <c r="N11" s="1003"/>
      <c r="O11" s="1003"/>
      <c r="P11" s="1003"/>
      <c r="Q11" s="1003"/>
      <c r="R11" s="1003"/>
      <c r="S11" s="1003"/>
      <c r="T11" s="1003"/>
      <c r="U11" s="1003"/>
      <c r="V11" s="1003"/>
      <c r="W11" s="1003"/>
      <c r="X11" s="1003"/>
      <c r="Y11" s="1003"/>
    </row>
    <row r="12" spans="1:25" ht="15" customHeight="1">
      <c r="A12" s="1736" t="s">
        <v>274</v>
      </c>
      <c r="B12" s="1736" t="s">
        <v>275</v>
      </c>
      <c r="C12" s="1736" t="s">
        <v>313</v>
      </c>
      <c r="D12" s="1736"/>
      <c r="E12" s="1736"/>
      <c r="F12" s="1736"/>
      <c r="G12" s="1736"/>
      <c r="H12" s="1736"/>
      <c r="I12" s="1736"/>
      <c r="J12" s="1736"/>
      <c r="K12" s="1736"/>
      <c r="L12" s="1736"/>
      <c r="M12" s="1736"/>
      <c r="N12" s="1736"/>
      <c r="O12" s="1736"/>
      <c r="P12" s="1736"/>
      <c r="Q12" s="1736" t="s">
        <v>314</v>
      </c>
      <c r="R12" s="1736" t="s">
        <v>315</v>
      </c>
      <c r="S12" s="1736" t="s">
        <v>316</v>
      </c>
      <c r="T12" s="1003"/>
      <c r="U12" s="1003"/>
      <c r="V12" s="1003"/>
      <c r="W12" s="1003"/>
      <c r="X12" s="1003"/>
      <c r="Y12" s="1003"/>
    </row>
    <row r="13" spans="1:25" ht="32.25" customHeight="1">
      <c r="A13" s="1736"/>
      <c r="B13" s="1736"/>
      <c r="C13" s="1736" t="s">
        <v>317</v>
      </c>
      <c r="D13" s="1736"/>
      <c r="E13" s="1736"/>
      <c r="F13" s="1736" t="s">
        <v>318</v>
      </c>
      <c r="G13" s="1736"/>
      <c r="H13" s="1736"/>
      <c r="I13" s="1026" t="s">
        <v>319</v>
      </c>
      <c r="J13" s="1736" t="s">
        <v>320</v>
      </c>
      <c r="K13" s="1736"/>
      <c r="L13" s="1736"/>
      <c r="M13" s="1736" t="s">
        <v>321</v>
      </c>
      <c r="N13" s="1736" t="s">
        <v>322</v>
      </c>
      <c r="O13" s="1736" t="s">
        <v>323</v>
      </c>
      <c r="P13" s="1736" t="s">
        <v>324</v>
      </c>
      <c r="Q13" s="1736"/>
      <c r="R13" s="1736"/>
      <c r="S13" s="1736"/>
      <c r="T13" s="1003"/>
      <c r="U13" s="1003"/>
      <c r="V13" s="1003"/>
      <c r="W13" s="1003"/>
      <c r="X13" s="1003"/>
      <c r="Y13" s="1003"/>
    </row>
    <row r="14" spans="1:25" ht="39" customHeight="1">
      <c r="A14" s="1736"/>
      <c r="B14" s="1736"/>
      <c r="C14" s="1026" t="s">
        <v>325</v>
      </c>
      <c r="D14" s="1026" t="s">
        <v>326</v>
      </c>
      <c r="E14" s="1026" t="s">
        <v>327</v>
      </c>
      <c r="F14" s="1026" t="s">
        <v>325</v>
      </c>
      <c r="G14" s="1026" t="s">
        <v>326</v>
      </c>
      <c r="H14" s="1026" t="s">
        <v>328</v>
      </c>
      <c r="I14" s="1026" t="s">
        <v>329</v>
      </c>
      <c r="J14" s="1026" t="s">
        <v>330</v>
      </c>
      <c r="K14" s="1027" t="s">
        <v>331</v>
      </c>
      <c r="L14" s="1026" t="s">
        <v>332</v>
      </c>
      <c r="M14" s="1736"/>
      <c r="N14" s="1736"/>
      <c r="O14" s="1736"/>
      <c r="P14" s="1736"/>
      <c r="Q14" s="1736"/>
      <c r="R14" s="1736"/>
      <c r="S14" s="1736"/>
      <c r="T14" s="1003"/>
      <c r="U14" s="1003"/>
      <c r="V14" s="1003"/>
      <c r="W14" s="1003"/>
      <c r="X14" s="1003"/>
      <c r="Y14" s="1003"/>
    </row>
    <row r="15" spans="1:25" s="1028" customFormat="1" ht="15.75">
      <c r="A15" s="1021">
        <v>1</v>
      </c>
      <c r="B15" s="1021">
        <v>2</v>
      </c>
      <c r="C15" s="1021">
        <v>3</v>
      </c>
      <c r="D15" s="1021">
        <v>4</v>
      </c>
      <c r="E15" s="1021">
        <v>5</v>
      </c>
      <c r="F15" s="1021">
        <v>6</v>
      </c>
      <c r="G15" s="1021">
        <v>7</v>
      </c>
      <c r="H15" s="1021">
        <v>8</v>
      </c>
      <c r="I15" s="1021">
        <v>9</v>
      </c>
      <c r="J15" s="1021" t="s">
        <v>344</v>
      </c>
      <c r="K15" s="1021">
        <v>11</v>
      </c>
      <c r="L15" s="1021">
        <v>12</v>
      </c>
      <c r="M15" s="1021">
        <v>13</v>
      </c>
      <c r="N15" s="1021">
        <v>14</v>
      </c>
      <c r="O15" s="1021">
        <v>15</v>
      </c>
      <c r="P15" s="1021">
        <v>16</v>
      </c>
      <c r="Q15" s="1021">
        <v>17</v>
      </c>
      <c r="R15" s="1021">
        <v>18</v>
      </c>
      <c r="S15" s="1021">
        <v>19</v>
      </c>
      <c r="T15" s="1003"/>
      <c r="U15" s="1003"/>
      <c r="V15" s="1003"/>
      <c r="W15" s="1003"/>
      <c r="X15" s="1003"/>
      <c r="Y15" s="1003"/>
    </row>
    <row r="16" spans="1:25" ht="38.25">
      <c r="A16" s="1029" t="s">
        <v>722</v>
      </c>
      <c r="B16" s="1030" t="s">
        <v>723</v>
      </c>
      <c r="C16" s="1031">
        <v>25</v>
      </c>
      <c r="D16" s="1031">
        <v>25</v>
      </c>
      <c r="E16" s="1031">
        <v>0</v>
      </c>
      <c r="F16" s="1032">
        <f>ROUND((C16*H10),2)</f>
        <v>6</v>
      </c>
      <c r="G16" s="1033">
        <f>ROUND((D16*I10),2)</f>
        <v>3.62</v>
      </c>
      <c r="H16" s="1033">
        <f>ROUND((E16*J10),2)</f>
        <v>0</v>
      </c>
      <c r="I16" s="1032">
        <f>ROUND(((F16+G16+H16)*K10),2)</f>
        <v>2.27</v>
      </c>
      <c r="J16" s="1034">
        <f>K16+L16</f>
        <v>4.18</v>
      </c>
      <c r="K16" s="1034">
        <v>2.65</v>
      </c>
      <c r="L16" s="1034">
        <v>1.53</v>
      </c>
      <c r="M16" s="1035">
        <v>0</v>
      </c>
      <c r="N16" s="1032">
        <f>ROUND((F16+G16+H16)*N10,2)</f>
        <v>2.75</v>
      </c>
      <c r="O16" s="1032">
        <f>ROUND((F16+G16+H16)*O10,2)</f>
        <v>0.19</v>
      </c>
      <c r="P16" s="1032">
        <f>ROUND((F16+G16+H16)*P10,2)</f>
        <v>0.31</v>
      </c>
      <c r="Q16" s="1036">
        <f>ROUND((F16+G16+H16+I16+J16+M16+N16+O16+P16),2)</f>
        <v>19.32</v>
      </c>
      <c r="R16" s="1037">
        <v>0</v>
      </c>
      <c r="S16" s="1036">
        <f>Q16-R16</f>
        <v>19.32</v>
      </c>
      <c r="T16" s="1009"/>
      <c r="U16" s="1003"/>
      <c r="V16" s="1003"/>
      <c r="W16" s="1003"/>
      <c r="X16" s="1003"/>
      <c r="Y16" s="1003"/>
    </row>
    <row r="17" spans="1:25" ht="38.25">
      <c r="A17" s="1029" t="s">
        <v>724</v>
      </c>
      <c r="B17" s="1030" t="s">
        <v>723</v>
      </c>
      <c r="C17" s="1031">
        <v>25</v>
      </c>
      <c r="D17" s="1031">
        <v>25</v>
      </c>
      <c r="E17" s="1031">
        <v>0</v>
      </c>
      <c r="F17" s="1032">
        <f>ROUND((C17*H10),2)</f>
        <v>6</v>
      </c>
      <c r="G17" s="1033">
        <f>ROUND((D17*I10),2)</f>
        <v>3.62</v>
      </c>
      <c r="H17" s="1033">
        <f>ROUND((E17*J10),2)</f>
        <v>0</v>
      </c>
      <c r="I17" s="1032">
        <f>ROUND(((F17+G17+H17)*K10),2)</f>
        <v>2.27</v>
      </c>
      <c r="J17" s="1034">
        <f>K17+L17</f>
        <v>71.52</v>
      </c>
      <c r="K17" s="1034">
        <v>69.989999999999995</v>
      </c>
      <c r="L17" s="1034">
        <v>1.53</v>
      </c>
      <c r="M17" s="1035">
        <v>0.28000000000000003</v>
      </c>
      <c r="N17" s="1032">
        <f>ROUND((F17+G17+H17)*N10,2)</f>
        <v>2.75</v>
      </c>
      <c r="O17" s="1032">
        <f>ROUND((F17+G17+H17)*O10,2)</f>
        <v>0.19</v>
      </c>
      <c r="P17" s="1032">
        <f>ROUND((F17+G17+H17)*P10,2)</f>
        <v>0.31</v>
      </c>
      <c r="Q17" s="1036">
        <f>ROUND((F17+G17+H17+I17+J17+M17+N17+O17+P17),2)</f>
        <v>86.94</v>
      </c>
      <c r="R17" s="1037">
        <v>0</v>
      </c>
      <c r="S17" s="1036">
        <f>Q17-R17</f>
        <v>86.94</v>
      </c>
      <c r="T17" s="1009"/>
      <c r="U17" s="1003"/>
      <c r="V17" s="1003"/>
      <c r="W17" s="1003"/>
      <c r="X17" s="1003"/>
      <c r="Y17" s="1003"/>
    </row>
    <row r="18" spans="1:25">
      <c r="A18" s="1003"/>
      <c r="B18" s="1003"/>
      <c r="C18" s="1009"/>
      <c r="D18" s="1009"/>
      <c r="E18" s="1009"/>
      <c r="F18" s="1009"/>
      <c r="G18" s="1009"/>
      <c r="H18" s="1009"/>
      <c r="I18" s="1009"/>
      <c r="J18" s="1009"/>
      <c r="K18" s="1009"/>
      <c r="L18" s="1009"/>
      <c r="M18" s="1009"/>
      <c r="N18" s="1009"/>
      <c r="O18" s="1009"/>
      <c r="P18" s="1009"/>
      <c r="Q18" s="1009"/>
      <c r="R18" s="1009"/>
      <c r="S18" s="1009"/>
      <c r="T18" s="1009"/>
      <c r="U18" s="1003"/>
      <c r="V18" s="1003"/>
      <c r="W18" s="1003"/>
      <c r="X18" s="1003"/>
      <c r="Y18" s="1003"/>
    </row>
    <row r="19" spans="1:25">
      <c r="A19" s="1003"/>
      <c r="B19" s="1003"/>
      <c r="C19" s="1009"/>
      <c r="D19" s="1009"/>
      <c r="E19" s="1009"/>
      <c r="F19" s="1009"/>
      <c r="G19" s="1009"/>
      <c r="H19" s="1009"/>
      <c r="I19" s="1009"/>
      <c r="J19" s="1009"/>
      <c r="K19" s="1009"/>
      <c r="L19" s="1009"/>
      <c r="M19" s="1009"/>
      <c r="N19" s="1009"/>
      <c r="O19" s="1009"/>
      <c r="P19" s="1009"/>
      <c r="Q19" s="1009"/>
      <c r="R19" s="1009"/>
      <c r="S19" s="1009"/>
      <c r="T19" s="1009"/>
      <c r="U19" s="1003"/>
      <c r="V19" s="1003"/>
      <c r="W19" s="1003"/>
      <c r="X19" s="1003"/>
      <c r="Y19" s="1003"/>
    </row>
    <row r="20" spans="1:25" ht="15.75" customHeight="1">
      <c r="A20" s="1872" t="s">
        <v>274</v>
      </c>
      <c r="B20" s="1872" t="s">
        <v>275</v>
      </c>
      <c r="C20" s="1874" t="s">
        <v>316</v>
      </c>
      <c r="D20" s="1874" t="s">
        <v>1050</v>
      </c>
      <c r="E20" s="1874" t="s">
        <v>726</v>
      </c>
      <c r="F20" s="1874" t="s">
        <v>279</v>
      </c>
      <c r="G20" s="1867" t="s">
        <v>1305</v>
      </c>
      <c r="H20" s="1868"/>
      <c r="I20" s="1869"/>
      <c r="J20" s="1870" t="s">
        <v>1051</v>
      </c>
      <c r="K20" s="1009"/>
      <c r="L20" s="1009"/>
      <c r="M20" s="1009"/>
      <c r="N20" s="1009"/>
      <c r="O20" s="1009"/>
      <c r="P20" s="1009"/>
      <c r="Q20" s="1009"/>
      <c r="R20" s="1009"/>
      <c r="S20" s="1009"/>
      <c r="T20" s="1009"/>
      <c r="U20" s="1003"/>
      <c r="V20" s="1003"/>
      <c r="W20" s="1003"/>
      <c r="X20" s="1003"/>
      <c r="Y20" s="1003"/>
    </row>
    <row r="21" spans="1:25" ht="31.5" customHeight="1">
      <c r="A21" s="1873"/>
      <c r="B21" s="1873"/>
      <c r="C21" s="1875"/>
      <c r="D21" s="1875"/>
      <c r="E21" s="1875"/>
      <c r="F21" s="1875"/>
      <c r="G21" s="1038" t="s">
        <v>354</v>
      </c>
      <c r="H21" s="1038" t="s">
        <v>355</v>
      </c>
      <c r="I21" s="1038" t="s">
        <v>356</v>
      </c>
      <c r="J21" s="1871"/>
      <c r="K21" s="1009"/>
      <c r="L21" s="1009"/>
      <c r="M21" s="1009"/>
      <c r="N21" s="1009"/>
      <c r="O21" s="1009"/>
      <c r="P21" s="1009"/>
      <c r="Q21" s="1009"/>
      <c r="R21" s="1009"/>
      <c r="S21" s="1009"/>
      <c r="T21" s="1009"/>
      <c r="U21" s="1003"/>
      <c r="V21" s="1003"/>
      <c r="W21" s="1003"/>
      <c r="X21" s="1003"/>
      <c r="Y21" s="1003"/>
    </row>
    <row r="22" spans="1:25" ht="38.25">
      <c r="A22" s="962" t="s">
        <v>724</v>
      </c>
      <c r="B22" s="1039" t="s">
        <v>723</v>
      </c>
      <c r="C22" s="1040">
        <f>S16</f>
        <v>19.32</v>
      </c>
      <c r="D22" s="1040">
        <f>S17</f>
        <v>86.94</v>
      </c>
      <c r="E22" s="1034">
        <f>D22-C22</f>
        <v>67.62</v>
      </c>
      <c r="F22" s="1041">
        <v>1</v>
      </c>
      <c r="G22" s="1041">
        <v>62</v>
      </c>
      <c r="H22" s="1041">
        <v>0</v>
      </c>
      <c r="I22" s="1041">
        <v>20</v>
      </c>
      <c r="J22" s="1042">
        <f>E22*F22*(G22+I22)</f>
        <v>5544.84</v>
      </c>
      <c r="K22" s="1009"/>
      <c r="L22" s="1009"/>
      <c r="M22" s="1009"/>
      <c r="N22" s="1009"/>
      <c r="O22" s="1009"/>
      <c r="P22" s="1003"/>
      <c r="Q22" s="1003"/>
      <c r="R22" s="1003"/>
      <c r="S22" s="1003"/>
      <c r="T22" s="1003"/>
      <c r="U22" s="1003"/>
      <c r="V22" s="1003"/>
      <c r="W22" s="1003"/>
      <c r="X22" s="1003"/>
      <c r="Y22" s="1003"/>
    </row>
    <row r="23" spans="1:25">
      <c r="A23" s="1043" t="s">
        <v>727</v>
      </c>
      <c r="B23" s="1003"/>
      <c r="C23" s="1009"/>
      <c r="D23" s="1009"/>
      <c r="E23" s="1009"/>
      <c r="F23" s="1009"/>
      <c r="G23" s="1009"/>
      <c r="H23" s="1009"/>
      <c r="I23" s="1009"/>
      <c r="J23" s="1009"/>
      <c r="K23" s="1009"/>
      <c r="L23" s="1009"/>
      <c r="M23" s="1009"/>
      <c r="N23" s="1009"/>
      <c r="O23" s="1009"/>
      <c r="P23" s="1003"/>
      <c r="Q23" s="1003"/>
      <c r="R23" s="1003"/>
      <c r="S23" s="1003"/>
      <c r="T23" s="1003"/>
      <c r="U23" s="1003"/>
      <c r="V23" s="1003"/>
      <c r="W23" s="1003"/>
      <c r="X23" s="1003"/>
      <c r="Y23" s="1003"/>
    </row>
    <row r="24" spans="1:25">
      <c r="A24" s="1003"/>
      <c r="B24" s="1003"/>
      <c r="C24" s="1009"/>
      <c r="D24" s="1009"/>
      <c r="E24" s="1009"/>
      <c r="F24" s="1009"/>
      <c r="G24" s="1009"/>
      <c r="H24" s="1009"/>
      <c r="I24" s="1009"/>
      <c r="J24" s="1009"/>
      <c r="K24" s="1009"/>
      <c r="L24" s="1009"/>
      <c r="M24" s="1009"/>
      <c r="N24" s="1009"/>
      <c r="O24" s="1009"/>
      <c r="P24" s="1003"/>
      <c r="Q24" s="1003"/>
      <c r="R24" s="1003"/>
      <c r="S24" s="1003"/>
      <c r="T24" s="1003"/>
      <c r="U24" s="1003"/>
      <c r="V24" s="1003"/>
      <c r="W24" s="1003"/>
      <c r="X24" s="1003"/>
      <c r="Y24" s="1003"/>
    </row>
    <row r="25" spans="1:25">
      <c r="A25" s="1003"/>
      <c r="B25" s="1003"/>
      <c r="C25" s="1009"/>
      <c r="D25" s="1009"/>
      <c r="E25" s="1009"/>
      <c r="F25" s="1009"/>
      <c r="G25" s="1009"/>
      <c r="H25" s="1009"/>
      <c r="I25" s="1009"/>
      <c r="J25" s="1009"/>
      <c r="K25" s="1009"/>
      <c r="L25" s="1009"/>
      <c r="M25" s="1009"/>
      <c r="N25" s="1009"/>
      <c r="O25" s="1009"/>
      <c r="P25" s="1003"/>
      <c r="Q25" s="1003"/>
      <c r="R25" s="1003"/>
      <c r="S25" s="1003"/>
      <c r="T25" s="1003"/>
      <c r="U25" s="1003"/>
      <c r="V25" s="1003"/>
      <c r="W25" s="1003"/>
      <c r="X25" s="1003"/>
      <c r="Y25" s="1003"/>
    </row>
    <row r="26" spans="1:25">
      <c r="A26" s="1003"/>
      <c r="B26" s="1003"/>
      <c r="C26" s="1009"/>
      <c r="D26" s="1009"/>
      <c r="E26" s="1009"/>
      <c r="F26" s="1009"/>
      <c r="G26" s="1009"/>
      <c r="H26" s="1009"/>
      <c r="I26" s="1009"/>
      <c r="J26" s="1009"/>
      <c r="K26" s="1009"/>
      <c r="L26" s="1009"/>
      <c r="M26" s="1009"/>
      <c r="N26" s="1009"/>
      <c r="O26" s="1009"/>
      <c r="P26" s="1003"/>
      <c r="Q26" s="1003"/>
      <c r="R26" s="1003"/>
      <c r="S26" s="1003"/>
      <c r="T26" s="1003"/>
      <c r="U26" s="1003"/>
      <c r="V26" s="1003"/>
      <c r="W26" s="1003"/>
      <c r="X26" s="1003"/>
      <c r="Y26" s="1003"/>
    </row>
    <row r="27" spans="1:25">
      <c r="A27" s="1003"/>
      <c r="B27" s="1003"/>
      <c r="C27" s="1009"/>
      <c r="D27" s="1009"/>
      <c r="E27" s="1009"/>
      <c r="F27" s="1009"/>
      <c r="G27" s="1009"/>
      <c r="H27" s="1009"/>
      <c r="I27" s="1009"/>
      <c r="J27" s="1009"/>
      <c r="K27" s="1009"/>
      <c r="L27" s="1009"/>
      <c r="M27" s="1009"/>
      <c r="N27" s="1009"/>
      <c r="O27" s="1009"/>
      <c r="P27" s="1003"/>
      <c r="Q27" s="1003"/>
      <c r="R27" s="1003"/>
      <c r="S27" s="1003"/>
      <c r="T27" s="1003"/>
      <c r="U27" s="1003"/>
      <c r="V27" s="1003"/>
      <c r="W27" s="1003"/>
      <c r="X27" s="1003"/>
      <c r="Y27" s="1003"/>
    </row>
    <row r="28" spans="1:25">
      <c r="A28" s="1003"/>
      <c r="B28" s="1003"/>
      <c r="C28" s="1003"/>
      <c r="D28" s="1003"/>
      <c r="E28" s="1003"/>
      <c r="F28" s="1003"/>
      <c r="G28" s="1003"/>
      <c r="H28" s="1003"/>
      <c r="I28" s="1003"/>
      <c r="J28" s="1003"/>
      <c r="K28" s="1003"/>
      <c r="L28" s="1003"/>
      <c r="M28" s="1003"/>
      <c r="N28" s="1003"/>
      <c r="O28" s="1003"/>
      <c r="P28" s="1003"/>
      <c r="Q28" s="1003"/>
      <c r="R28" s="1003"/>
      <c r="S28" s="1003"/>
      <c r="T28" s="1003"/>
      <c r="U28" s="1003"/>
      <c r="V28" s="1003"/>
      <c r="W28" s="1003"/>
      <c r="X28" s="1003"/>
      <c r="Y28" s="1003"/>
    </row>
    <row r="29" spans="1:25">
      <c r="A29" s="1003"/>
      <c r="B29" s="1003"/>
      <c r="C29" s="1003"/>
      <c r="D29" s="1003"/>
      <c r="E29" s="1003"/>
      <c r="F29" s="1003"/>
      <c r="G29" s="1003"/>
      <c r="H29" s="1003"/>
      <c r="I29" s="1003"/>
      <c r="J29" s="1003"/>
      <c r="K29" s="1003"/>
      <c r="L29" s="1003"/>
      <c r="M29" s="1003"/>
      <c r="N29" s="1003"/>
      <c r="O29" s="1003"/>
      <c r="P29" s="1003"/>
      <c r="Q29" s="1003"/>
      <c r="R29" s="1003"/>
      <c r="S29" s="1003"/>
      <c r="T29" s="1003"/>
      <c r="U29" s="1003"/>
      <c r="V29" s="1003"/>
      <c r="W29" s="1003"/>
      <c r="X29" s="1003"/>
      <c r="Y29" s="1003"/>
    </row>
    <row r="30" spans="1:25">
      <c r="A30" s="1003"/>
      <c r="B30" s="1003"/>
      <c r="C30" s="1003"/>
      <c r="D30" s="1003"/>
      <c r="E30" s="1003"/>
      <c r="F30" s="1003"/>
      <c r="G30" s="1003"/>
      <c r="H30" s="1003"/>
      <c r="I30" s="1003"/>
      <c r="J30" s="1003"/>
      <c r="K30" s="1003"/>
      <c r="L30" s="1003"/>
      <c r="M30" s="1003"/>
      <c r="N30" s="1003"/>
      <c r="O30" s="1003"/>
      <c r="P30" s="1003"/>
      <c r="Q30" s="1003"/>
      <c r="R30" s="1003"/>
      <c r="S30" s="1003"/>
      <c r="T30" s="1003"/>
      <c r="U30" s="1003"/>
      <c r="V30" s="1003"/>
      <c r="W30" s="1003"/>
      <c r="X30" s="1003"/>
      <c r="Y30" s="1003"/>
    </row>
  </sheetData>
  <mergeCells count="27">
    <mergeCell ref="A12:A14"/>
    <mergeCell ref="B12:B14"/>
    <mergeCell ref="C12:L12"/>
    <mergeCell ref="M12:P12"/>
    <mergeCell ref="A2:F2"/>
    <mergeCell ref="A3:L3"/>
    <mergeCell ref="N8:N9"/>
    <mergeCell ref="O8:O9"/>
    <mergeCell ref="P8:P9"/>
    <mergeCell ref="Q12:Q14"/>
    <mergeCell ref="R12:R14"/>
    <mergeCell ref="S12:S14"/>
    <mergeCell ref="C13:E13"/>
    <mergeCell ref="F13:H13"/>
    <mergeCell ref="J13:L13"/>
    <mergeCell ref="M13:M14"/>
    <mergeCell ref="N13:N14"/>
    <mergeCell ref="O13:O14"/>
    <mergeCell ref="P13:P14"/>
    <mergeCell ref="G20:I20"/>
    <mergeCell ref="J20:J21"/>
    <mergeCell ref="A20:A21"/>
    <mergeCell ref="B20:B21"/>
    <mergeCell ref="C20:C21"/>
    <mergeCell ref="D20:D21"/>
    <mergeCell ref="E20:E21"/>
    <mergeCell ref="F20:F21"/>
  </mergeCells>
  <pageMargins left="0.23622047244094491" right="0.23622047244094491" top="0.74803149606299213" bottom="0.74803149606299213" header="0.31496062992125984" footer="0.31496062992125984"/>
  <pageSetup scale="55" fitToHeight="0" orientation="landscape"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AK65"/>
  <sheetViews>
    <sheetView view="pageBreakPreview" zoomScale="60" zoomScaleNormal="100" workbookViewId="0">
      <selection activeCell="C5" sqref="C5"/>
    </sheetView>
  </sheetViews>
  <sheetFormatPr defaultColWidth="11.5" defaultRowHeight="14.25"/>
  <cols>
    <col min="1" max="1" width="8.5" style="427" customWidth="1"/>
    <col min="2" max="2" width="22.125" style="427" customWidth="1"/>
    <col min="3" max="3" width="19.5" style="427" customWidth="1"/>
    <col min="4" max="4" width="27.5" style="427" customWidth="1"/>
    <col min="5" max="5" width="14.25" style="427" customWidth="1"/>
    <col min="6" max="6" width="13.875" style="427" customWidth="1"/>
    <col min="7" max="7" width="16.125" style="427" customWidth="1"/>
    <col min="8" max="8" width="13.875" style="427" customWidth="1"/>
    <col min="9" max="9" width="12.75" style="427" customWidth="1"/>
    <col min="10" max="10" width="16" style="427" customWidth="1"/>
    <col min="11" max="11" width="14.125" style="427" customWidth="1"/>
    <col min="12" max="12" width="14.75" style="427" customWidth="1"/>
    <col min="13" max="14" width="11.5" style="427" bestFit="1" customWidth="1"/>
    <col min="15" max="15" width="15.125" style="427" customWidth="1"/>
    <col min="16" max="16" width="14.875" style="427" customWidth="1"/>
    <col min="17" max="17" width="17" style="427" customWidth="1"/>
    <col min="18" max="19" width="11.5" style="427" bestFit="1" customWidth="1"/>
    <col min="20" max="20" width="14" style="427" bestFit="1" customWidth="1"/>
    <col min="21" max="16384" width="11.5" style="427"/>
  </cols>
  <sheetData>
    <row r="1" spans="1:37">
      <c r="Q1" s="453" t="s">
        <v>878</v>
      </c>
    </row>
    <row r="2" spans="1:37" ht="15.75">
      <c r="A2" s="426"/>
      <c r="B2" s="443" t="s">
        <v>200</v>
      </c>
      <c r="C2" s="426"/>
      <c r="D2" s="426"/>
      <c r="E2" s="426"/>
      <c r="F2" s="426"/>
      <c r="G2" s="426"/>
      <c r="H2" s="426"/>
      <c r="I2" s="426"/>
      <c r="J2" s="426"/>
      <c r="K2" s="426"/>
      <c r="L2" s="426"/>
      <c r="M2" s="426"/>
      <c r="N2" s="426"/>
      <c r="O2" s="426"/>
      <c r="P2" s="426"/>
      <c r="R2" s="426"/>
      <c r="S2" s="426"/>
      <c r="T2" s="426"/>
      <c r="U2" s="426"/>
      <c r="V2" s="426"/>
      <c r="W2" s="426"/>
      <c r="X2" s="426"/>
      <c r="Y2" s="426"/>
      <c r="Z2" s="426"/>
      <c r="AA2" s="426"/>
      <c r="AB2" s="426"/>
      <c r="AC2" s="426"/>
      <c r="AD2" s="426"/>
      <c r="AE2" s="426"/>
      <c r="AF2" s="426"/>
      <c r="AG2" s="426"/>
      <c r="AH2" s="426"/>
      <c r="AI2" s="426"/>
      <c r="AJ2" s="426"/>
      <c r="AK2" s="426"/>
    </row>
    <row r="3" spans="1:37">
      <c r="A3" s="426"/>
      <c r="B3" s="426"/>
      <c r="C3" s="426"/>
      <c r="D3" s="426"/>
      <c r="E3" s="426"/>
      <c r="F3" s="426"/>
      <c r="G3" s="426"/>
      <c r="H3" s="426"/>
      <c r="I3" s="426"/>
      <c r="J3" s="426"/>
      <c r="K3" s="426"/>
      <c r="L3" s="426"/>
      <c r="M3" s="426"/>
      <c r="N3" s="426"/>
      <c r="O3" s="426"/>
      <c r="P3" s="426"/>
      <c r="Q3" s="426"/>
      <c r="R3" s="426"/>
      <c r="S3" s="426"/>
      <c r="T3" s="426"/>
      <c r="U3" s="426"/>
      <c r="V3" s="426"/>
      <c r="W3" s="426"/>
      <c r="X3" s="426"/>
      <c r="Y3" s="426"/>
      <c r="Z3" s="426"/>
      <c r="AA3" s="426"/>
      <c r="AB3" s="426"/>
      <c r="AC3" s="426"/>
      <c r="AD3" s="426"/>
      <c r="AE3" s="426"/>
      <c r="AF3" s="426"/>
      <c r="AG3" s="426"/>
      <c r="AH3" s="426"/>
      <c r="AI3" s="426"/>
      <c r="AJ3" s="426"/>
      <c r="AK3" s="426"/>
    </row>
    <row r="4" spans="1:37">
      <c r="A4" s="426"/>
      <c r="B4" s="426"/>
      <c r="C4" s="426"/>
      <c r="D4" s="426"/>
      <c r="E4" s="426"/>
      <c r="F4" s="426"/>
      <c r="G4" s="426"/>
      <c r="H4" s="426"/>
      <c r="I4" s="426"/>
      <c r="J4" s="426"/>
      <c r="K4" s="426"/>
      <c r="L4" s="426"/>
      <c r="M4" s="426"/>
      <c r="N4" s="426"/>
      <c r="O4" s="426"/>
      <c r="P4" s="426"/>
      <c r="Q4" s="426"/>
      <c r="R4" s="426"/>
      <c r="S4" s="426"/>
      <c r="T4" s="426"/>
      <c r="U4" s="426"/>
      <c r="V4" s="426"/>
      <c r="W4" s="426"/>
      <c r="X4" s="426"/>
      <c r="Y4" s="426"/>
      <c r="Z4" s="426"/>
      <c r="AA4" s="426"/>
      <c r="AB4" s="426"/>
      <c r="AC4" s="426"/>
      <c r="AD4" s="426"/>
      <c r="AE4" s="426"/>
      <c r="AF4" s="426"/>
      <c r="AG4" s="426"/>
      <c r="AH4" s="426"/>
      <c r="AI4" s="426"/>
      <c r="AJ4" s="426"/>
      <c r="AK4" s="426"/>
    </row>
    <row r="5" spans="1:37" ht="41.25" customHeight="1">
      <c r="A5" s="590"/>
      <c r="B5" s="591"/>
      <c r="C5" s="592" t="s">
        <v>267</v>
      </c>
      <c r="D5" s="592" t="s">
        <v>392</v>
      </c>
      <c r="E5" s="592" t="s">
        <v>371</v>
      </c>
      <c r="F5" s="590"/>
      <c r="G5" s="590"/>
      <c r="H5" s="590"/>
      <c r="I5" s="593" t="s">
        <v>303</v>
      </c>
      <c r="J5" s="593" t="s">
        <v>304</v>
      </c>
      <c r="K5" s="593" t="s">
        <v>305</v>
      </c>
      <c r="L5" s="593" t="s">
        <v>306</v>
      </c>
      <c r="M5" s="590"/>
      <c r="N5" s="590"/>
      <c r="O5" s="1879" t="s">
        <v>307</v>
      </c>
      <c r="P5" s="1881" t="s">
        <v>308</v>
      </c>
      <c r="Q5" s="1883" t="s">
        <v>309</v>
      </c>
      <c r="R5" s="590"/>
      <c r="S5" s="590"/>
      <c r="T5" s="590"/>
      <c r="U5" s="590"/>
      <c r="V5" s="590"/>
      <c r="W5" s="590"/>
      <c r="X5" s="590"/>
      <c r="Y5" s="590"/>
      <c r="Z5" s="590"/>
      <c r="AA5" s="590"/>
      <c r="AB5" s="590"/>
      <c r="AC5" s="590"/>
      <c r="AD5" s="590"/>
      <c r="AE5" s="590"/>
      <c r="AF5" s="590"/>
      <c r="AG5" s="590"/>
      <c r="AH5" s="590"/>
      <c r="AI5" s="590"/>
      <c r="AJ5" s="426"/>
      <c r="AK5" s="426"/>
    </row>
    <row r="6" spans="1:37" ht="54" customHeight="1">
      <c r="A6" s="590"/>
      <c r="B6" s="594" t="s">
        <v>53</v>
      </c>
      <c r="C6" s="669">
        <f>H34</f>
        <v>0</v>
      </c>
      <c r="D6" s="669">
        <f>C6</f>
        <v>0</v>
      </c>
      <c r="E6" s="669">
        <f>C6</f>
        <v>0</v>
      </c>
      <c r="F6" s="590"/>
      <c r="G6" s="1885" t="s">
        <v>310</v>
      </c>
      <c r="H6" s="1886"/>
      <c r="I6" s="595">
        <v>2304</v>
      </c>
      <c r="J6" s="595">
        <v>1388</v>
      </c>
      <c r="K6" s="595">
        <v>925</v>
      </c>
      <c r="L6" s="593"/>
      <c r="M6" s="590"/>
      <c r="N6" s="590"/>
      <c r="O6" s="1880"/>
      <c r="P6" s="1882"/>
      <c r="Q6" s="1884"/>
      <c r="R6" s="590"/>
      <c r="S6" s="590"/>
      <c r="T6" s="590"/>
      <c r="U6" s="590"/>
      <c r="V6" s="590"/>
      <c r="W6" s="590"/>
      <c r="X6" s="590"/>
      <c r="Y6" s="590"/>
      <c r="Z6" s="590"/>
      <c r="AA6" s="590"/>
      <c r="AB6" s="590"/>
      <c r="AC6" s="590"/>
      <c r="AD6" s="590"/>
      <c r="AE6" s="590"/>
      <c r="AF6" s="590"/>
      <c r="AG6" s="590"/>
      <c r="AH6" s="590"/>
      <c r="AI6" s="590"/>
      <c r="AJ6" s="426"/>
      <c r="AK6" s="426"/>
    </row>
    <row r="7" spans="1:37" ht="57" customHeight="1">
      <c r="A7" s="590"/>
      <c r="B7" s="594" t="s">
        <v>27</v>
      </c>
      <c r="C7" s="669">
        <f>I34</f>
        <v>0</v>
      </c>
      <c r="D7" s="669">
        <f>C7</f>
        <v>0</v>
      </c>
      <c r="E7" s="669">
        <f>C7</f>
        <v>0</v>
      </c>
      <c r="F7" s="590"/>
      <c r="G7" s="1885" t="s">
        <v>311</v>
      </c>
      <c r="H7" s="1886"/>
      <c r="I7" s="597">
        <f>ROUND(I6/9600,4)</f>
        <v>0.24</v>
      </c>
      <c r="J7" s="597">
        <f>ROUND(J6/9600,4)</f>
        <v>0.14460000000000001</v>
      </c>
      <c r="K7" s="597">
        <f>ROUND(K6/9600,4)</f>
        <v>9.64E-2</v>
      </c>
      <c r="L7" s="593">
        <v>0.2359</v>
      </c>
      <c r="M7" s="590"/>
      <c r="N7" s="598" t="s">
        <v>312</v>
      </c>
      <c r="O7" s="599">
        <v>0.28570000000000001</v>
      </c>
      <c r="P7" s="593">
        <v>2.0199999999999999E-2</v>
      </c>
      <c r="Q7" s="593">
        <v>3.2199999999999999E-2</v>
      </c>
      <c r="R7" s="590"/>
      <c r="S7" s="590"/>
      <c r="T7" s="590"/>
      <c r="U7" s="590"/>
      <c r="V7" s="590"/>
      <c r="W7" s="590"/>
      <c r="X7" s="590"/>
      <c r="Y7" s="590"/>
      <c r="Z7" s="590"/>
      <c r="AA7" s="590"/>
      <c r="AB7" s="590"/>
      <c r="AC7" s="590"/>
      <c r="AD7" s="590"/>
      <c r="AE7" s="590"/>
      <c r="AF7" s="590"/>
      <c r="AG7" s="590"/>
      <c r="AH7" s="590"/>
      <c r="AI7" s="590"/>
      <c r="AJ7" s="426"/>
      <c r="AK7" s="426"/>
    </row>
    <row r="8" spans="1:37" ht="58.5" customHeight="1">
      <c r="A8" s="590"/>
      <c r="B8" s="594" t="s">
        <v>52</v>
      </c>
      <c r="C8" s="669">
        <f>J34</f>
        <v>209678</v>
      </c>
      <c r="D8" s="669">
        <f>C8</f>
        <v>209678</v>
      </c>
      <c r="E8" s="669">
        <f>C8</f>
        <v>209678</v>
      </c>
      <c r="F8" s="590"/>
      <c r="G8" s="590"/>
      <c r="H8" s="590"/>
      <c r="I8" s="590"/>
      <c r="J8" s="590"/>
      <c r="K8" s="590"/>
      <c r="L8" s="590"/>
      <c r="M8" s="590"/>
      <c r="N8" s="590"/>
      <c r="O8" s="590"/>
      <c r="P8" s="590"/>
      <c r="Q8" s="590"/>
      <c r="R8" s="590"/>
      <c r="S8" s="590"/>
      <c r="T8" s="590"/>
      <c r="U8" s="590"/>
      <c r="V8" s="590"/>
      <c r="W8" s="590"/>
      <c r="X8" s="590"/>
      <c r="Y8" s="590"/>
      <c r="Z8" s="590"/>
      <c r="AA8" s="590"/>
      <c r="AB8" s="590"/>
      <c r="AC8" s="590"/>
      <c r="AD8" s="590"/>
      <c r="AE8" s="590"/>
      <c r="AF8" s="590"/>
      <c r="AG8" s="590"/>
      <c r="AH8" s="590"/>
      <c r="AI8" s="590"/>
      <c r="AJ8" s="426"/>
      <c r="AK8" s="426"/>
    </row>
    <row r="9" spans="1:37" ht="56.25" customHeight="1">
      <c r="A9" s="590"/>
      <c r="B9" s="594" t="s">
        <v>51</v>
      </c>
      <c r="C9" s="669">
        <f>K34</f>
        <v>0</v>
      </c>
      <c r="D9" s="669">
        <f>C9</f>
        <v>0</v>
      </c>
      <c r="E9" s="669">
        <f>C9</f>
        <v>0</v>
      </c>
      <c r="F9" s="590"/>
      <c r="G9" s="590"/>
      <c r="H9" s="590"/>
      <c r="I9" s="590"/>
      <c r="J9" s="590"/>
      <c r="K9" s="590"/>
      <c r="L9" s="590"/>
      <c r="M9" s="590"/>
      <c r="N9" s="590"/>
      <c r="O9" s="590"/>
      <c r="P9" s="590"/>
      <c r="Q9" s="590"/>
      <c r="R9" s="590"/>
      <c r="S9" s="590"/>
      <c r="T9" s="590"/>
      <c r="U9" s="590"/>
      <c r="V9" s="590"/>
      <c r="W9" s="590"/>
      <c r="X9" s="590"/>
      <c r="Y9" s="590"/>
      <c r="Z9" s="590"/>
      <c r="AA9" s="590"/>
      <c r="AB9" s="590"/>
      <c r="AC9" s="590"/>
      <c r="AD9" s="590"/>
      <c r="AE9" s="590"/>
      <c r="AF9" s="590"/>
      <c r="AG9" s="590"/>
      <c r="AH9" s="590"/>
      <c r="AI9" s="590"/>
      <c r="AJ9" s="426"/>
      <c r="AK9" s="426"/>
    </row>
    <row r="10" spans="1:37" ht="45.75" customHeight="1">
      <c r="A10" s="590"/>
      <c r="B10" s="594" t="s">
        <v>106</v>
      </c>
      <c r="C10" s="669">
        <f>L34</f>
        <v>0</v>
      </c>
      <c r="D10" s="669">
        <f>C10</f>
        <v>0</v>
      </c>
      <c r="E10" s="669">
        <f>C10</f>
        <v>0</v>
      </c>
      <c r="F10" s="590"/>
      <c r="G10" s="590"/>
      <c r="H10" s="590"/>
      <c r="I10" s="590"/>
      <c r="J10" s="590"/>
      <c r="K10" s="590"/>
      <c r="L10" s="590"/>
      <c r="M10" s="590"/>
      <c r="N10" s="590"/>
      <c r="O10" s="590"/>
      <c r="P10" s="590"/>
      <c r="Q10" s="590"/>
      <c r="R10" s="590"/>
      <c r="S10" s="590"/>
      <c r="T10" s="590"/>
      <c r="U10" s="590"/>
      <c r="V10" s="590"/>
      <c r="W10" s="590"/>
      <c r="X10" s="590"/>
      <c r="Y10" s="590"/>
      <c r="Z10" s="590"/>
      <c r="AA10" s="590"/>
      <c r="AB10" s="590"/>
      <c r="AC10" s="590"/>
      <c r="AD10" s="590"/>
      <c r="AE10" s="590"/>
      <c r="AF10" s="590"/>
      <c r="AG10" s="590"/>
      <c r="AH10" s="590"/>
      <c r="AI10" s="590"/>
      <c r="AJ10" s="426"/>
      <c r="AK10" s="426"/>
    </row>
    <row r="11" spans="1:37">
      <c r="A11" s="590"/>
      <c r="B11" s="600"/>
      <c r="C11" s="584"/>
      <c r="D11" s="601"/>
      <c r="E11" s="584"/>
      <c r="F11" s="590"/>
      <c r="G11" s="590"/>
      <c r="H11" s="590"/>
      <c r="I11" s="590"/>
      <c r="J11" s="590"/>
      <c r="K11" s="590"/>
      <c r="L11" s="590"/>
      <c r="M11" s="590"/>
      <c r="N11" s="590"/>
      <c r="O11" s="590"/>
      <c r="P11" s="590"/>
      <c r="Q11" s="590"/>
      <c r="R11" s="590"/>
      <c r="S11" s="590"/>
      <c r="T11" s="590"/>
      <c r="U11" s="590"/>
      <c r="V11" s="590"/>
      <c r="W11" s="590"/>
      <c r="X11" s="590"/>
      <c r="Y11" s="590"/>
      <c r="Z11" s="590"/>
      <c r="AA11" s="590"/>
      <c r="AB11" s="590"/>
      <c r="AC11" s="590"/>
      <c r="AD11" s="590"/>
      <c r="AE11" s="590"/>
      <c r="AF11" s="590"/>
      <c r="AG11" s="590"/>
      <c r="AH11" s="590"/>
      <c r="AI11" s="590"/>
      <c r="AJ11" s="426"/>
      <c r="AK11" s="426"/>
    </row>
    <row r="12" spans="1:37" ht="15" customHeight="1">
      <c r="A12" s="590"/>
      <c r="B12" s="1878" t="s">
        <v>274</v>
      </c>
      <c r="C12" s="1878" t="s">
        <v>275</v>
      </c>
      <c r="D12" s="1878" t="s">
        <v>313</v>
      </c>
      <c r="E12" s="1878"/>
      <c r="F12" s="1878"/>
      <c r="G12" s="1878"/>
      <c r="H12" s="1878"/>
      <c r="I12" s="1878"/>
      <c r="J12" s="1878"/>
      <c r="K12" s="1878"/>
      <c r="L12" s="1878"/>
      <c r="M12" s="1878"/>
      <c r="N12" s="1878"/>
      <c r="O12" s="1878"/>
      <c r="P12" s="1878"/>
      <c r="Q12" s="1878"/>
      <c r="R12" s="1887" t="s">
        <v>314</v>
      </c>
      <c r="S12" s="1887" t="s">
        <v>315</v>
      </c>
      <c r="T12" s="1887" t="s">
        <v>316</v>
      </c>
      <c r="U12" s="604"/>
      <c r="V12" s="604"/>
      <c r="W12" s="604"/>
      <c r="X12" s="604"/>
      <c r="Y12" s="604"/>
      <c r="Z12" s="604"/>
      <c r="AA12" s="604"/>
      <c r="AB12" s="604"/>
      <c r="AC12" s="604"/>
      <c r="AD12" s="604"/>
      <c r="AE12" s="604"/>
      <c r="AF12" s="590"/>
      <c r="AG12" s="590"/>
      <c r="AH12" s="590"/>
      <c r="AI12" s="590"/>
      <c r="AJ12" s="426"/>
      <c r="AK12" s="426"/>
    </row>
    <row r="13" spans="1:37" ht="65.25" customHeight="1">
      <c r="A13" s="590"/>
      <c r="B13" s="1878"/>
      <c r="C13" s="1878"/>
      <c r="D13" s="1878" t="s">
        <v>317</v>
      </c>
      <c r="E13" s="1878"/>
      <c r="F13" s="1878"/>
      <c r="G13" s="1888" t="s">
        <v>318</v>
      </c>
      <c r="H13" s="1889"/>
      <c r="I13" s="1890"/>
      <c r="J13" s="602" t="s">
        <v>319</v>
      </c>
      <c r="K13" s="1878" t="s">
        <v>320</v>
      </c>
      <c r="L13" s="1878"/>
      <c r="M13" s="1878"/>
      <c r="N13" s="1878" t="s">
        <v>321</v>
      </c>
      <c r="O13" s="1878" t="s">
        <v>322</v>
      </c>
      <c r="P13" s="1878" t="s">
        <v>323</v>
      </c>
      <c r="Q13" s="1878" t="s">
        <v>324</v>
      </c>
      <c r="R13" s="1887"/>
      <c r="S13" s="1887"/>
      <c r="T13" s="1887"/>
      <c r="U13" s="604"/>
      <c r="V13" s="604"/>
      <c r="W13" s="604"/>
      <c r="X13" s="604"/>
      <c r="Y13" s="604"/>
      <c r="Z13" s="604"/>
      <c r="AA13" s="605"/>
      <c r="AB13" s="605"/>
      <c r="AC13" s="605"/>
      <c r="AD13" s="605"/>
      <c r="AE13" s="605"/>
      <c r="AF13" s="590"/>
      <c r="AG13" s="590"/>
      <c r="AH13" s="590"/>
      <c r="AI13" s="590"/>
      <c r="AJ13" s="426"/>
      <c r="AK13" s="426"/>
    </row>
    <row r="14" spans="1:37" ht="30" customHeight="1">
      <c r="A14" s="590"/>
      <c r="B14" s="1878"/>
      <c r="C14" s="1878"/>
      <c r="D14" s="602" t="s">
        <v>325</v>
      </c>
      <c r="E14" s="602" t="s">
        <v>326</v>
      </c>
      <c r="F14" s="602" t="s">
        <v>327</v>
      </c>
      <c r="G14" s="602" t="s">
        <v>325</v>
      </c>
      <c r="H14" s="602" t="s">
        <v>326</v>
      </c>
      <c r="I14" s="602" t="s">
        <v>328</v>
      </c>
      <c r="J14" s="602" t="s">
        <v>329</v>
      </c>
      <c r="K14" s="602" t="s">
        <v>330</v>
      </c>
      <c r="L14" s="606" t="s">
        <v>331</v>
      </c>
      <c r="M14" s="602" t="s">
        <v>332</v>
      </c>
      <c r="N14" s="1878"/>
      <c r="O14" s="1878"/>
      <c r="P14" s="1878"/>
      <c r="Q14" s="1878"/>
      <c r="R14" s="1887"/>
      <c r="S14" s="1887"/>
      <c r="T14" s="1887"/>
      <c r="U14" s="605" t="s">
        <v>333</v>
      </c>
      <c r="V14" s="605" t="s">
        <v>334</v>
      </c>
      <c r="W14" s="605" t="s">
        <v>335</v>
      </c>
      <c r="X14" s="605" t="s">
        <v>336</v>
      </c>
      <c r="Y14" s="605" t="s">
        <v>337</v>
      </c>
      <c r="Z14" s="605" t="s">
        <v>338</v>
      </c>
      <c r="AA14" s="605" t="s">
        <v>339</v>
      </c>
      <c r="AB14" s="605" t="s">
        <v>340</v>
      </c>
      <c r="AC14" s="603" t="s">
        <v>341</v>
      </c>
      <c r="AD14" s="603" t="s">
        <v>342</v>
      </c>
      <c r="AE14" s="607" t="s">
        <v>343</v>
      </c>
      <c r="AF14" s="590"/>
      <c r="AG14" s="590"/>
      <c r="AH14" s="590"/>
      <c r="AI14" s="590"/>
      <c r="AJ14" s="426"/>
      <c r="AK14" s="426"/>
    </row>
    <row r="15" spans="1:37">
      <c r="A15" s="590"/>
      <c r="B15" s="608">
        <v>1</v>
      </c>
      <c r="C15" s="608">
        <v>2</v>
      </c>
      <c r="D15" s="608">
        <v>3</v>
      </c>
      <c r="E15" s="608">
        <v>4</v>
      </c>
      <c r="F15" s="608">
        <v>5</v>
      </c>
      <c r="G15" s="608"/>
      <c r="H15" s="608"/>
      <c r="I15" s="608"/>
      <c r="J15" s="608">
        <v>9</v>
      </c>
      <c r="K15" s="608" t="s">
        <v>344</v>
      </c>
      <c r="L15" s="608">
        <v>11</v>
      </c>
      <c r="M15" s="608">
        <v>12</v>
      </c>
      <c r="N15" s="608">
        <v>13</v>
      </c>
      <c r="O15" s="608">
        <v>14</v>
      </c>
      <c r="P15" s="608">
        <v>15</v>
      </c>
      <c r="Q15" s="608">
        <v>16</v>
      </c>
      <c r="R15" s="608">
        <v>17</v>
      </c>
      <c r="S15" s="608">
        <v>18</v>
      </c>
      <c r="T15" s="608">
        <v>19</v>
      </c>
      <c r="U15" s="608">
        <v>20</v>
      </c>
      <c r="V15" s="608">
        <v>21</v>
      </c>
      <c r="W15" s="608">
        <v>22</v>
      </c>
      <c r="X15" s="608">
        <v>23</v>
      </c>
      <c r="Y15" s="608">
        <v>24</v>
      </c>
      <c r="Z15" s="608">
        <v>25</v>
      </c>
      <c r="AA15" s="608">
        <v>26</v>
      </c>
      <c r="AB15" s="608">
        <v>27</v>
      </c>
      <c r="AC15" s="608">
        <v>28</v>
      </c>
      <c r="AD15" s="608">
        <v>29</v>
      </c>
      <c r="AE15" s="608">
        <v>30</v>
      </c>
      <c r="AF15" s="590"/>
      <c r="AG15" s="590"/>
      <c r="AH15" s="590"/>
      <c r="AI15" s="590"/>
      <c r="AJ15" s="426"/>
      <c r="AK15" s="426"/>
    </row>
    <row r="16" spans="1:37" ht="38.25">
      <c r="A16" s="590"/>
      <c r="B16" s="546" t="s">
        <v>728</v>
      </c>
      <c r="C16" s="609" t="s">
        <v>729</v>
      </c>
      <c r="D16" s="610">
        <v>150</v>
      </c>
      <c r="E16" s="610">
        <v>0</v>
      </c>
      <c r="F16" s="610">
        <v>0</v>
      </c>
      <c r="G16" s="610">
        <f>ROUND(D16*I7,2)</f>
        <v>36</v>
      </c>
      <c r="H16" s="610">
        <f>ROUND(E16*J7,2)</f>
        <v>0</v>
      </c>
      <c r="I16" s="610">
        <v>0</v>
      </c>
      <c r="J16" s="610">
        <f>ROUND((G16+H16)*0.2359,2)</f>
        <v>8.49</v>
      </c>
      <c r="K16" s="611">
        <f>L16+M16</f>
        <v>144.9</v>
      </c>
      <c r="L16" s="611">
        <v>0</v>
      </c>
      <c r="M16" s="611">
        <v>144.9</v>
      </c>
      <c r="N16" s="610">
        <v>210.83</v>
      </c>
      <c r="O16" s="610">
        <f>ROUND((G16+H16+I16)*O7,2)</f>
        <v>10.29</v>
      </c>
      <c r="P16" s="610">
        <f>ROUND((G16+H16+I16)*P7,2)</f>
        <v>0.73</v>
      </c>
      <c r="Q16" s="610">
        <f>ROUND((G16+H16+I16)*Q7,2)</f>
        <v>1.1599999999999999</v>
      </c>
      <c r="R16" s="612">
        <f>G16+H16+I16+J16+K16+N16+O16+P16+Q16</f>
        <v>412.40000000000009</v>
      </c>
      <c r="S16" s="612">
        <v>0</v>
      </c>
      <c r="T16" s="612">
        <f>R16-S16</f>
        <v>412.40000000000009</v>
      </c>
      <c r="U16" s="611">
        <f>G16+H16+I16</f>
        <v>36</v>
      </c>
      <c r="V16" s="611">
        <f>J16</f>
        <v>8.49</v>
      </c>
      <c r="W16" s="611">
        <f>K16</f>
        <v>144.9</v>
      </c>
      <c r="X16" s="596">
        <v>0</v>
      </c>
      <c r="Y16" s="611">
        <f>O16</f>
        <v>10.29</v>
      </c>
      <c r="Z16" s="611">
        <f>P16</f>
        <v>0.73</v>
      </c>
      <c r="AA16" s="611">
        <f>N16+Q16</f>
        <v>211.99</v>
      </c>
      <c r="AB16" s="596">
        <v>0</v>
      </c>
      <c r="AC16" s="596">
        <f>SUM(U16:AB16)</f>
        <v>412.4</v>
      </c>
      <c r="AD16" s="596">
        <f>S16</f>
        <v>0</v>
      </c>
      <c r="AE16" s="596">
        <f>AC16-AD16</f>
        <v>412.4</v>
      </c>
      <c r="AF16" s="590"/>
      <c r="AG16" s="590"/>
      <c r="AH16" s="590"/>
      <c r="AI16" s="590"/>
      <c r="AJ16" s="426"/>
      <c r="AK16" s="426"/>
    </row>
    <row r="17" spans="1:37">
      <c r="A17" s="590"/>
      <c r="B17" s="546" t="s">
        <v>730</v>
      </c>
      <c r="C17" s="609" t="s">
        <v>731</v>
      </c>
      <c r="D17" s="610">
        <v>240</v>
      </c>
      <c r="E17" s="610">
        <v>0</v>
      </c>
      <c r="F17" s="610">
        <v>0</v>
      </c>
      <c r="G17" s="610">
        <f>ROUND(D17*I7,2)</f>
        <v>57.6</v>
      </c>
      <c r="H17" s="610">
        <f>ROUND(E17*J7,2)</f>
        <v>0</v>
      </c>
      <c r="I17" s="610">
        <f>F17*K7</f>
        <v>0</v>
      </c>
      <c r="J17" s="610">
        <f>ROUND((G17+H17)*0.2359,2)</f>
        <v>13.59</v>
      </c>
      <c r="K17" s="611">
        <f>L17+M17</f>
        <v>109.35</v>
      </c>
      <c r="L17" s="611">
        <v>0</v>
      </c>
      <c r="M17" s="611">
        <v>109.35</v>
      </c>
      <c r="N17" s="610">
        <v>71.760000000000005</v>
      </c>
      <c r="O17" s="610">
        <f>ROUND((G17+H17+I17)*O7,2)</f>
        <v>16.46</v>
      </c>
      <c r="P17" s="610">
        <f>ROUND((G17+H17+I17)*P7,2)</f>
        <v>1.1599999999999999</v>
      </c>
      <c r="Q17" s="610">
        <f>ROUND((G17+H17+I17)*Q7,2)</f>
        <v>1.85</v>
      </c>
      <c r="R17" s="612">
        <f>G17+H17+I17+J17+K17+N17+O17+P17+Q17</f>
        <v>271.77000000000004</v>
      </c>
      <c r="S17" s="612">
        <v>0</v>
      </c>
      <c r="T17" s="612">
        <f>R17-S17</f>
        <v>271.77000000000004</v>
      </c>
      <c r="U17" s="611">
        <f>G17+H17+I17</f>
        <v>57.6</v>
      </c>
      <c r="V17" s="611">
        <f>J17</f>
        <v>13.59</v>
      </c>
      <c r="W17" s="611">
        <f>K17</f>
        <v>109.35</v>
      </c>
      <c r="X17" s="596">
        <v>0</v>
      </c>
      <c r="Y17" s="611">
        <f>O17</f>
        <v>16.46</v>
      </c>
      <c r="Z17" s="611">
        <f>P17</f>
        <v>1.1599999999999999</v>
      </c>
      <c r="AA17" s="611">
        <f>N17+Q17</f>
        <v>73.61</v>
      </c>
      <c r="AB17" s="596">
        <v>0</v>
      </c>
      <c r="AC17" s="596">
        <f>SUM(U17:AB17)</f>
        <v>271.77</v>
      </c>
      <c r="AD17" s="596">
        <f>S17</f>
        <v>0</v>
      </c>
      <c r="AE17" s="596">
        <f>AC17-AD17</f>
        <v>271.77</v>
      </c>
      <c r="AF17" s="590"/>
      <c r="AG17" s="590"/>
      <c r="AH17" s="590"/>
      <c r="AI17" s="590"/>
      <c r="AJ17" s="426"/>
      <c r="AK17" s="426"/>
    </row>
    <row r="18" spans="1:37">
      <c r="A18" s="590"/>
      <c r="B18" s="585"/>
      <c r="C18" s="585"/>
      <c r="D18" s="585"/>
      <c r="E18" s="585"/>
      <c r="F18" s="585"/>
      <c r="G18" s="586"/>
      <c r="H18" s="587"/>
      <c r="I18" s="586"/>
      <c r="J18" s="587"/>
      <c r="K18" s="586"/>
      <c r="L18" s="587"/>
      <c r="M18" s="587"/>
      <c r="N18" s="587"/>
      <c r="O18" s="586"/>
      <c r="P18" s="586"/>
      <c r="Q18" s="588"/>
      <c r="R18" s="590"/>
      <c r="S18" s="590"/>
      <c r="T18" s="590"/>
      <c r="U18" s="590"/>
      <c r="V18" s="590"/>
      <c r="W18" s="590"/>
      <c r="X18" s="590"/>
      <c r="Y18" s="590"/>
      <c r="Z18" s="590"/>
      <c r="AA18" s="590"/>
      <c r="AB18" s="590"/>
      <c r="AC18" s="590"/>
      <c r="AD18" s="590"/>
      <c r="AE18" s="590"/>
      <c r="AF18" s="590"/>
      <c r="AG18" s="590"/>
      <c r="AH18" s="590"/>
      <c r="AI18" s="590"/>
      <c r="AJ18" s="426"/>
      <c r="AK18" s="426"/>
    </row>
    <row r="19" spans="1:37">
      <c r="A19" s="590"/>
      <c r="B19" s="613" t="s">
        <v>732</v>
      </c>
      <c r="C19" s="585"/>
      <c r="D19" s="585"/>
      <c r="E19" s="585"/>
      <c r="F19" s="585"/>
      <c r="G19" s="586"/>
      <c r="H19" s="587"/>
      <c r="I19" s="586"/>
      <c r="J19" s="587"/>
      <c r="K19" s="586"/>
      <c r="L19" s="587"/>
      <c r="M19" s="587"/>
      <c r="N19" s="587"/>
      <c r="O19" s="586"/>
      <c r="P19" s="586"/>
      <c r="Q19" s="588"/>
      <c r="R19" s="590"/>
      <c r="S19" s="590"/>
      <c r="T19" s="590"/>
      <c r="U19" s="590"/>
      <c r="V19" s="590"/>
      <c r="W19" s="590"/>
      <c r="X19" s="590"/>
      <c r="Y19" s="590"/>
      <c r="Z19" s="590"/>
      <c r="AA19" s="590"/>
      <c r="AB19" s="590"/>
      <c r="AC19" s="590"/>
      <c r="AD19" s="590"/>
      <c r="AE19" s="590"/>
      <c r="AF19" s="590"/>
      <c r="AG19" s="590"/>
      <c r="AH19" s="590"/>
      <c r="AI19" s="590"/>
      <c r="AJ19" s="426"/>
      <c r="AK19" s="426"/>
    </row>
    <row r="20" spans="1:37">
      <c r="A20" s="590"/>
      <c r="B20" s="546" t="s">
        <v>733</v>
      </c>
      <c r="C20" s="609" t="s">
        <v>734</v>
      </c>
      <c r="D20" s="610">
        <v>410</v>
      </c>
      <c r="E20" s="610">
        <v>0</v>
      </c>
      <c r="F20" s="610">
        <v>0</v>
      </c>
      <c r="G20" s="610">
        <v>98.4</v>
      </c>
      <c r="H20" s="610">
        <v>0</v>
      </c>
      <c r="I20" s="610">
        <v>0</v>
      </c>
      <c r="J20" s="610">
        <v>23.21</v>
      </c>
      <c r="K20" s="611">
        <v>119.95</v>
      </c>
      <c r="L20" s="611">
        <v>0</v>
      </c>
      <c r="M20" s="611">
        <v>119.95</v>
      </c>
      <c r="N20" s="610">
        <v>16.72</v>
      </c>
      <c r="O20" s="610">
        <v>28.11</v>
      </c>
      <c r="P20" s="610">
        <v>1.99</v>
      </c>
      <c r="Q20" s="610">
        <v>3.17</v>
      </c>
      <c r="R20" s="612">
        <v>291.55</v>
      </c>
      <c r="S20" s="612">
        <v>0</v>
      </c>
      <c r="T20" s="612">
        <v>291.55</v>
      </c>
      <c r="U20" s="611">
        <v>98.4</v>
      </c>
      <c r="V20" s="611">
        <v>23.21</v>
      </c>
      <c r="W20" s="611">
        <v>119.95</v>
      </c>
      <c r="X20" s="596">
        <v>0</v>
      </c>
      <c r="Y20" s="611">
        <v>28.11</v>
      </c>
      <c r="Z20" s="611">
        <v>1.99</v>
      </c>
      <c r="AA20" s="611">
        <v>19.89</v>
      </c>
      <c r="AB20" s="596">
        <v>0</v>
      </c>
      <c r="AC20" s="596">
        <v>291.55</v>
      </c>
      <c r="AD20" s="596">
        <v>0</v>
      </c>
      <c r="AE20" s="596">
        <v>291.55</v>
      </c>
      <c r="AF20" s="590"/>
      <c r="AG20" s="590"/>
      <c r="AH20" s="590"/>
      <c r="AI20" s="590"/>
      <c r="AJ20" s="426"/>
      <c r="AK20" s="426"/>
    </row>
    <row r="21" spans="1:37">
      <c r="A21" s="590"/>
      <c r="B21" s="546" t="s">
        <v>730</v>
      </c>
      <c r="C21" s="609" t="s">
        <v>731</v>
      </c>
      <c r="D21" s="610">
        <v>120</v>
      </c>
      <c r="E21" s="610">
        <v>0</v>
      </c>
      <c r="F21" s="610">
        <v>0</v>
      </c>
      <c r="G21" s="610">
        <v>28.799999999999997</v>
      </c>
      <c r="H21" s="610">
        <v>0</v>
      </c>
      <c r="I21" s="610">
        <v>0</v>
      </c>
      <c r="J21" s="610">
        <v>6.7939199999999991</v>
      </c>
      <c r="K21" s="611">
        <v>119.52</v>
      </c>
      <c r="L21" s="611">
        <v>0</v>
      </c>
      <c r="M21" s="611">
        <v>119.52</v>
      </c>
      <c r="N21" s="610">
        <v>0</v>
      </c>
      <c r="O21" s="610">
        <v>8.23</v>
      </c>
      <c r="P21" s="610">
        <v>0.57999999999999996</v>
      </c>
      <c r="Q21" s="610">
        <v>0.93</v>
      </c>
      <c r="R21" s="612">
        <v>164.85</v>
      </c>
      <c r="S21" s="612">
        <v>0</v>
      </c>
      <c r="T21" s="612">
        <v>164.85</v>
      </c>
      <c r="U21" s="611">
        <v>28.8</v>
      </c>
      <c r="V21" s="611">
        <v>6.79</v>
      </c>
      <c r="W21" s="611">
        <v>119.52</v>
      </c>
      <c r="X21" s="596">
        <v>0</v>
      </c>
      <c r="Y21" s="611">
        <v>8.23</v>
      </c>
      <c r="Z21" s="611">
        <v>0.57999999999999996</v>
      </c>
      <c r="AA21" s="611">
        <v>0.93</v>
      </c>
      <c r="AB21" s="596">
        <v>0</v>
      </c>
      <c r="AC21" s="596">
        <v>164.85000000000002</v>
      </c>
      <c r="AD21" s="596">
        <v>0</v>
      </c>
      <c r="AE21" s="596">
        <v>164.85000000000002</v>
      </c>
      <c r="AF21" s="590"/>
      <c r="AG21" s="590"/>
      <c r="AH21" s="590"/>
      <c r="AI21" s="590"/>
      <c r="AJ21" s="426"/>
      <c r="AK21" s="426"/>
    </row>
    <row r="22" spans="1:37">
      <c r="A22" s="590"/>
      <c r="B22" s="590"/>
      <c r="C22" s="590"/>
      <c r="D22" s="590"/>
      <c r="E22" s="590"/>
      <c r="F22" s="590"/>
      <c r="G22" s="590"/>
      <c r="H22" s="590"/>
      <c r="I22" s="590"/>
      <c r="J22" s="590"/>
      <c r="K22" s="590"/>
      <c r="L22" s="590"/>
      <c r="M22" s="590"/>
      <c r="N22" s="590"/>
      <c r="O22" s="590"/>
      <c r="P22" s="590"/>
      <c r="Q22" s="590"/>
      <c r="R22" s="590"/>
      <c r="S22" s="590"/>
      <c r="T22" s="590"/>
      <c r="U22" s="590"/>
      <c r="V22" s="590"/>
      <c r="W22" s="590"/>
      <c r="X22" s="590"/>
      <c r="Y22" s="590"/>
      <c r="Z22" s="590"/>
      <c r="AA22" s="590"/>
      <c r="AB22" s="590"/>
      <c r="AC22" s="590"/>
      <c r="AD22" s="590"/>
      <c r="AE22" s="590"/>
      <c r="AF22" s="590"/>
      <c r="AG22" s="590"/>
      <c r="AH22" s="590"/>
      <c r="AI22" s="590"/>
      <c r="AJ22" s="426"/>
      <c r="AK22" s="426"/>
    </row>
    <row r="23" spans="1:37">
      <c r="A23" s="590"/>
      <c r="B23" s="590"/>
      <c r="C23" s="590"/>
      <c r="D23" s="590"/>
      <c r="E23" s="590"/>
      <c r="F23" s="590"/>
      <c r="G23" s="590"/>
      <c r="H23" s="590"/>
      <c r="I23" s="590"/>
      <c r="J23" s="590"/>
      <c r="K23" s="590"/>
      <c r="L23" s="590"/>
      <c r="M23" s="590"/>
      <c r="N23" s="590"/>
      <c r="O23" s="590"/>
      <c r="P23" s="590"/>
      <c r="Q23" s="590"/>
      <c r="R23" s="590"/>
      <c r="S23" s="590"/>
      <c r="T23" s="590"/>
      <c r="U23" s="590"/>
      <c r="V23" s="590"/>
      <c r="W23" s="590"/>
      <c r="X23" s="590"/>
      <c r="Y23" s="590"/>
      <c r="Z23" s="590"/>
      <c r="AA23" s="590"/>
      <c r="AB23" s="590"/>
      <c r="AC23" s="590"/>
      <c r="AD23" s="590"/>
      <c r="AE23" s="590"/>
      <c r="AF23" s="590"/>
      <c r="AG23" s="590"/>
      <c r="AH23" s="590"/>
      <c r="AI23" s="590"/>
      <c r="AJ23" s="426"/>
      <c r="AK23" s="426"/>
    </row>
    <row r="24" spans="1:37" ht="81" customHeight="1">
      <c r="A24" s="590"/>
      <c r="B24" s="614" t="s">
        <v>274</v>
      </c>
      <c r="C24" s="614" t="s">
        <v>275</v>
      </c>
      <c r="D24" s="614" t="s">
        <v>276</v>
      </c>
      <c r="E24" s="614" t="s">
        <v>614</v>
      </c>
      <c r="F24" s="614" t="s">
        <v>277</v>
      </c>
      <c r="G24" s="614" t="s">
        <v>351</v>
      </c>
      <c r="H24" s="614" t="s">
        <v>278</v>
      </c>
      <c r="I24" s="614" t="s">
        <v>279</v>
      </c>
      <c r="J24" s="615" t="s">
        <v>280</v>
      </c>
      <c r="K24" s="614" t="s">
        <v>352</v>
      </c>
      <c r="L24" s="1896" t="s">
        <v>353</v>
      </c>
      <c r="M24" s="1897"/>
      <c r="N24" s="1897"/>
      <c r="O24" s="1897"/>
      <c r="P24" s="1897"/>
      <c r="Q24" s="1898"/>
      <c r="R24" s="590"/>
      <c r="S24" s="590"/>
      <c r="T24" s="590"/>
      <c r="U24" s="590"/>
      <c r="V24" s="590"/>
      <c r="W24" s="590"/>
      <c r="X24" s="590"/>
      <c r="Y24" s="590"/>
      <c r="Z24" s="590"/>
      <c r="AA24" s="590"/>
      <c r="AB24" s="590"/>
      <c r="AC24" s="590"/>
      <c r="AD24" s="590"/>
      <c r="AE24" s="590"/>
      <c r="AF24" s="590"/>
      <c r="AG24" s="590"/>
      <c r="AH24" s="590"/>
      <c r="AI24" s="590"/>
      <c r="AJ24" s="426"/>
      <c r="AK24" s="426"/>
    </row>
    <row r="25" spans="1:37" ht="25.5">
      <c r="A25" s="590"/>
      <c r="B25" s="616"/>
      <c r="C25" s="616"/>
      <c r="D25" s="614"/>
      <c r="E25" s="614"/>
      <c r="F25" s="614"/>
      <c r="G25" s="614"/>
      <c r="H25" s="614"/>
      <c r="I25" s="614"/>
      <c r="J25" s="614"/>
      <c r="K25" s="614"/>
      <c r="L25" s="614" t="s">
        <v>354</v>
      </c>
      <c r="M25" s="614" t="s">
        <v>355</v>
      </c>
      <c r="N25" s="614" t="s">
        <v>356</v>
      </c>
      <c r="O25" s="614" t="s">
        <v>282</v>
      </c>
      <c r="P25" s="614" t="s">
        <v>357</v>
      </c>
      <c r="Q25" s="614" t="s">
        <v>358</v>
      </c>
      <c r="R25" s="590"/>
      <c r="S25" s="617"/>
      <c r="T25" s="590"/>
      <c r="U25" s="590"/>
      <c r="V25" s="590"/>
      <c r="W25" s="590"/>
      <c r="X25" s="590"/>
      <c r="Y25" s="590"/>
      <c r="Z25" s="590"/>
      <c r="AA25" s="590"/>
      <c r="AB25" s="590"/>
      <c r="AC25" s="590"/>
      <c r="AD25" s="590"/>
      <c r="AE25" s="590"/>
      <c r="AF25" s="590"/>
      <c r="AG25" s="590"/>
      <c r="AH25" s="590"/>
      <c r="AI25" s="590"/>
      <c r="AJ25" s="426"/>
      <c r="AK25" s="426"/>
    </row>
    <row r="26" spans="1:37" ht="177.75" customHeight="1">
      <c r="A26" s="618"/>
      <c r="B26" s="619" t="s">
        <v>728</v>
      </c>
      <c r="C26" s="547" t="s">
        <v>729</v>
      </c>
      <c r="D26" s="620">
        <v>0</v>
      </c>
      <c r="E26" s="621">
        <f>T16</f>
        <v>412.40000000000009</v>
      </c>
      <c r="F26" s="621">
        <f>S16</f>
        <v>0</v>
      </c>
      <c r="G26" s="621">
        <f>E26-F26-D26</f>
        <v>412.40000000000009</v>
      </c>
      <c r="H26" s="621">
        <v>930</v>
      </c>
      <c r="I26" s="621">
        <v>1</v>
      </c>
      <c r="J26" s="622">
        <f>G26*H26*I26</f>
        <v>383532.00000000006</v>
      </c>
      <c r="K26" s="623" t="s">
        <v>896</v>
      </c>
      <c r="L26" s="621">
        <f>H26</f>
        <v>930</v>
      </c>
      <c r="M26" s="621">
        <v>0</v>
      </c>
      <c r="N26" s="621">
        <v>0</v>
      </c>
      <c r="O26" s="621"/>
      <c r="P26" s="621" t="s">
        <v>79</v>
      </c>
      <c r="Q26" s="624" t="s">
        <v>735</v>
      </c>
      <c r="R26" s="618"/>
      <c r="S26" s="625"/>
      <c r="T26" s="625"/>
      <c r="U26" s="618"/>
      <c r="V26" s="618"/>
      <c r="W26" s="618"/>
      <c r="X26" s="618"/>
      <c r="Y26" s="618"/>
      <c r="Z26" s="618"/>
      <c r="AA26" s="618"/>
      <c r="AB26" s="618"/>
      <c r="AC26" s="618"/>
      <c r="AD26" s="618"/>
      <c r="AE26" s="618"/>
      <c r="AF26" s="618"/>
      <c r="AG26" s="618"/>
      <c r="AH26" s="618"/>
      <c r="AI26" s="618"/>
      <c r="AJ26" s="428"/>
      <c r="AK26" s="428"/>
    </row>
    <row r="27" spans="1:37" ht="173.25" customHeight="1">
      <c r="A27" s="618"/>
      <c r="B27" s="619" t="s">
        <v>733</v>
      </c>
      <c r="C27" s="547" t="s">
        <v>734</v>
      </c>
      <c r="D27" s="620">
        <f>T20</f>
        <v>291.55</v>
      </c>
      <c r="E27" s="621">
        <v>0</v>
      </c>
      <c r="F27" s="621">
        <f>S20</f>
        <v>0</v>
      </c>
      <c r="G27" s="621">
        <f>E27-F27-D27</f>
        <v>-291.55</v>
      </c>
      <c r="H27" s="626" t="s">
        <v>736</v>
      </c>
      <c r="I27" s="621">
        <v>1</v>
      </c>
      <c r="J27" s="627">
        <v>-271044.31666666665</v>
      </c>
      <c r="K27" s="628" t="s">
        <v>737</v>
      </c>
      <c r="L27" s="621" t="s">
        <v>736</v>
      </c>
      <c r="M27" s="621">
        <v>0</v>
      </c>
      <c r="N27" s="621">
        <v>0</v>
      </c>
      <c r="O27" s="621"/>
      <c r="P27" s="621"/>
      <c r="Q27" s="624" t="s">
        <v>735</v>
      </c>
      <c r="R27" s="618"/>
      <c r="S27" s="625"/>
      <c r="T27" s="625"/>
      <c r="U27" s="618"/>
      <c r="V27" s="618"/>
      <c r="W27" s="618"/>
      <c r="X27" s="618"/>
      <c r="Y27" s="618"/>
      <c r="Z27" s="618"/>
      <c r="AA27" s="618"/>
      <c r="AB27" s="618"/>
      <c r="AC27" s="618"/>
      <c r="AD27" s="618"/>
      <c r="AE27" s="618"/>
      <c r="AF27" s="618"/>
      <c r="AG27" s="618"/>
      <c r="AH27" s="618"/>
      <c r="AI27" s="618"/>
      <c r="AJ27" s="428"/>
      <c r="AK27" s="428"/>
    </row>
    <row r="28" spans="1:37" ht="216.75">
      <c r="A28" s="618"/>
      <c r="B28" s="619">
        <v>16141</v>
      </c>
      <c r="C28" s="547" t="s">
        <v>731</v>
      </c>
      <c r="D28" s="620">
        <f>R21</f>
        <v>164.85</v>
      </c>
      <c r="E28" s="621">
        <f>T17</f>
        <v>271.77000000000004</v>
      </c>
      <c r="F28" s="621">
        <f>S17</f>
        <v>0</v>
      </c>
      <c r="G28" s="621">
        <f>E28-F28-D28</f>
        <v>106.92000000000004</v>
      </c>
      <c r="H28" s="621">
        <v>909</v>
      </c>
      <c r="I28" s="621">
        <v>1</v>
      </c>
      <c r="J28" s="622">
        <f>G28*H28*I28</f>
        <v>97190.280000000042</v>
      </c>
      <c r="K28" s="629" t="s">
        <v>738</v>
      </c>
      <c r="L28" s="621" t="s">
        <v>739</v>
      </c>
      <c r="M28" s="621">
        <v>0</v>
      </c>
      <c r="N28" s="621">
        <v>0</v>
      </c>
      <c r="O28" s="621"/>
      <c r="P28" s="621" t="s">
        <v>79</v>
      </c>
      <c r="Q28" s="624" t="s">
        <v>735</v>
      </c>
      <c r="R28" s="618"/>
      <c r="S28" s="625"/>
      <c r="T28" s="625"/>
      <c r="U28" s="618"/>
      <c r="V28" s="618"/>
      <c r="W28" s="618"/>
      <c r="X28" s="618"/>
      <c r="Y28" s="618"/>
      <c r="Z28" s="618"/>
      <c r="AA28" s="618"/>
      <c r="AB28" s="618"/>
      <c r="AC28" s="618"/>
      <c r="AD28" s="618"/>
      <c r="AE28" s="618"/>
      <c r="AF28" s="618"/>
      <c r="AG28" s="618"/>
      <c r="AH28" s="618"/>
      <c r="AI28" s="618"/>
      <c r="AJ28" s="428"/>
      <c r="AK28" s="428"/>
    </row>
    <row r="29" spans="1:37">
      <c r="A29" s="590"/>
      <c r="B29" s="585"/>
      <c r="C29" s="589"/>
      <c r="D29" s="586"/>
      <c r="E29" s="586"/>
      <c r="F29" s="586"/>
      <c r="G29" s="586"/>
      <c r="H29" s="587" t="s">
        <v>897</v>
      </c>
      <c r="I29" s="586"/>
      <c r="J29" s="630">
        <f>SUM(J26:J28)</f>
        <v>209677.96333333344</v>
      </c>
      <c r="K29" s="586"/>
      <c r="L29" s="587">
        <f>L26+L28</f>
        <v>1839</v>
      </c>
      <c r="M29" s="587">
        <f>SUM(M26:M28)</f>
        <v>0</v>
      </c>
      <c r="N29" s="587">
        <f>SUM(N26:N28)</f>
        <v>0</v>
      </c>
      <c r="O29" s="586"/>
      <c r="P29" s="586"/>
      <c r="Q29" s="588"/>
      <c r="R29" s="590"/>
      <c r="S29" s="590"/>
      <c r="T29" s="590"/>
      <c r="U29" s="590"/>
      <c r="V29" s="590"/>
      <c r="W29" s="590"/>
      <c r="X29" s="590"/>
      <c r="Y29" s="590"/>
      <c r="Z29" s="590"/>
      <c r="AA29" s="590"/>
      <c r="AB29" s="590"/>
      <c r="AC29" s="590"/>
      <c r="AD29" s="590"/>
      <c r="AE29" s="590"/>
      <c r="AF29" s="590"/>
      <c r="AG29" s="590"/>
      <c r="AH29" s="590"/>
      <c r="AI29" s="590"/>
      <c r="AJ29" s="426"/>
      <c r="AK29" s="426"/>
    </row>
    <row r="30" spans="1:37">
      <c r="A30" s="590"/>
      <c r="B30" s="590"/>
      <c r="C30" s="590"/>
      <c r="D30" s="590"/>
      <c r="E30" s="590"/>
      <c r="F30" s="590"/>
      <c r="G30" s="590"/>
      <c r="H30" s="590"/>
      <c r="I30" s="590"/>
      <c r="J30" s="590"/>
      <c r="K30" s="590"/>
      <c r="L30" s="590"/>
      <c r="M30" s="590"/>
      <c r="N30" s="590"/>
      <c r="O30" s="590"/>
      <c r="P30" s="590"/>
      <c r="Q30" s="590"/>
      <c r="R30" s="590"/>
      <c r="S30" s="590"/>
      <c r="T30" s="590"/>
      <c r="U30" s="590"/>
      <c r="V30" s="590"/>
      <c r="W30" s="590"/>
      <c r="X30" s="590"/>
      <c r="Y30" s="590"/>
      <c r="Z30" s="590"/>
      <c r="AA30" s="590"/>
      <c r="AB30" s="590"/>
      <c r="AC30" s="590"/>
      <c r="AD30" s="590"/>
      <c r="AE30" s="590"/>
      <c r="AF30" s="590"/>
      <c r="AG30" s="590"/>
      <c r="AH30" s="590"/>
      <c r="AI30" s="590"/>
      <c r="AJ30" s="426"/>
      <c r="AK30" s="426"/>
    </row>
    <row r="31" spans="1:37" ht="15" customHeight="1">
      <c r="A31" s="590"/>
      <c r="B31" s="1899" t="s">
        <v>359</v>
      </c>
      <c r="C31" s="1899" t="s">
        <v>360</v>
      </c>
      <c r="D31" s="1899" t="s">
        <v>361</v>
      </c>
      <c r="E31" s="1899" t="s">
        <v>362</v>
      </c>
      <c r="F31" s="1899" t="s">
        <v>275</v>
      </c>
      <c r="G31" s="1899" t="s">
        <v>363</v>
      </c>
      <c r="H31" s="1902" t="s">
        <v>364</v>
      </c>
      <c r="I31" s="1903"/>
      <c r="J31" s="1903"/>
      <c r="K31" s="1903"/>
      <c r="L31" s="1903"/>
      <c r="M31" s="1903"/>
      <c r="N31" s="1903"/>
      <c r="O31" s="1903"/>
      <c r="P31" s="1903"/>
      <c r="Q31" s="1903"/>
      <c r="R31" s="1903"/>
      <c r="S31" s="1903"/>
      <c r="T31" s="1903"/>
      <c r="U31" s="1903"/>
      <c r="V31" s="1904"/>
      <c r="W31" s="590"/>
      <c r="X31" s="590"/>
      <c r="Y31" s="590"/>
      <c r="Z31" s="590"/>
      <c r="AA31" s="590"/>
      <c r="AB31" s="590"/>
      <c r="AC31" s="590"/>
      <c r="AD31" s="590"/>
      <c r="AE31" s="590"/>
      <c r="AF31" s="590"/>
      <c r="AG31" s="590"/>
      <c r="AH31" s="590"/>
      <c r="AI31" s="590"/>
      <c r="AJ31" s="426"/>
      <c r="AK31" s="426"/>
    </row>
    <row r="32" spans="1:37">
      <c r="A32" s="590"/>
      <c r="B32" s="1900"/>
      <c r="C32" s="1900"/>
      <c r="D32" s="1900"/>
      <c r="E32" s="1900"/>
      <c r="F32" s="1900"/>
      <c r="G32" s="1900"/>
      <c r="H32" s="632" t="s">
        <v>365</v>
      </c>
      <c r="I32" s="632" t="s">
        <v>366</v>
      </c>
      <c r="J32" s="632" t="s">
        <v>367</v>
      </c>
      <c r="K32" s="632" t="s">
        <v>368</v>
      </c>
      <c r="L32" s="632" t="s">
        <v>369</v>
      </c>
      <c r="M32" s="632" t="s">
        <v>365</v>
      </c>
      <c r="N32" s="632" t="s">
        <v>366</v>
      </c>
      <c r="O32" s="632" t="s">
        <v>367</v>
      </c>
      <c r="P32" s="632" t="s">
        <v>368</v>
      </c>
      <c r="Q32" s="632" t="s">
        <v>369</v>
      </c>
      <c r="R32" s="632" t="s">
        <v>365</v>
      </c>
      <c r="S32" s="632" t="s">
        <v>366</v>
      </c>
      <c r="T32" s="632" t="s">
        <v>367</v>
      </c>
      <c r="U32" s="632" t="s">
        <v>368</v>
      </c>
      <c r="V32" s="632" t="s">
        <v>369</v>
      </c>
      <c r="W32" s="590"/>
      <c r="X32" s="590"/>
      <c r="Y32" s="590"/>
      <c r="Z32" s="590"/>
      <c r="AA32" s="590"/>
      <c r="AB32" s="590"/>
      <c r="AC32" s="590"/>
      <c r="AD32" s="590"/>
      <c r="AE32" s="590"/>
      <c r="AF32" s="590"/>
      <c r="AG32" s="590"/>
      <c r="AH32" s="590"/>
      <c r="AI32" s="590"/>
      <c r="AJ32" s="426"/>
      <c r="AK32" s="426"/>
    </row>
    <row r="33" spans="1:37" ht="63" customHeight="1">
      <c r="A33" s="590"/>
      <c r="B33" s="1900"/>
      <c r="C33" s="1900"/>
      <c r="D33" s="1900"/>
      <c r="E33" s="1900"/>
      <c r="F33" s="1900"/>
      <c r="G33" s="1901"/>
      <c r="H33" s="1902" t="s">
        <v>690</v>
      </c>
      <c r="I33" s="1903"/>
      <c r="J33" s="1903"/>
      <c r="K33" s="1903"/>
      <c r="L33" s="1903"/>
      <c r="M33" s="1902" t="s">
        <v>691</v>
      </c>
      <c r="N33" s="1903"/>
      <c r="O33" s="1903"/>
      <c r="P33" s="1903"/>
      <c r="Q33" s="1903"/>
      <c r="R33" s="1891" t="s">
        <v>371</v>
      </c>
      <c r="S33" s="1891"/>
      <c r="T33" s="1891"/>
      <c r="U33" s="1891"/>
      <c r="V33" s="1891"/>
      <c r="W33" s="590"/>
      <c r="X33" s="590"/>
      <c r="Y33" s="590"/>
      <c r="Z33" s="590"/>
      <c r="AA33" s="590"/>
      <c r="AB33" s="590"/>
      <c r="AC33" s="590"/>
      <c r="AD33" s="590"/>
      <c r="AE33" s="590"/>
      <c r="AF33" s="590"/>
      <c r="AG33" s="590"/>
      <c r="AH33" s="590"/>
      <c r="AI33" s="590"/>
      <c r="AJ33" s="426"/>
      <c r="AK33" s="426"/>
    </row>
    <row r="34" spans="1:37" ht="15" customHeight="1">
      <c r="A34" s="590"/>
      <c r="B34" s="1892" t="s">
        <v>372</v>
      </c>
      <c r="C34" s="1893"/>
      <c r="D34" s="1893"/>
      <c r="E34" s="1894"/>
      <c r="F34" s="1894"/>
      <c r="G34" s="1895"/>
      <c r="H34" s="631">
        <f t="shared" ref="H34:V34" si="0">ROUND(SUM(H35:H61),0)</f>
        <v>0</v>
      </c>
      <c r="I34" s="631">
        <f t="shared" si="0"/>
        <v>0</v>
      </c>
      <c r="J34" s="631">
        <f t="shared" si="0"/>
        <v>209678</v>
      </c>
      <c r="K34" s="631">
        <f t="shared" si="0"/>
        <v>0</v>
      </c>
      <c r="L34" s="631">
        <f t="shared" si="0"/>
        <v>0</v>
      </c>
      <c r="M34" s="631">
        <f t="shared" si="0"/>
        <v>0</v>
      </c>
      <c r="N34" s="631">
        <f t="shared" si="0"/>
        <v>0</v>
      </c>
      <c r="O34" s="631">
        <f t="shared" si="0"/>
        <v>209678</v>
      </c>
      <c r="P34" s="631">
        <f t="shared" si="0"/>
        <v>0</v>
      </c>
      <c r="Q34" s="631">
        <f t="shared" si="0"/>
        <v>0</v>
      </c>
      <c r="R34" s="631">
        <f t="shared" si="0"/>
        <v>0</v>
      </c>
      <c r="S34" s="631">
        <f t="shared" si="0"/>
        <v>0</v>
      </c>
      <c r="T34" s="631">
        <f t="shared" si="0"/>
        <v>209678</v>
      </c>
      <c r="U34" s="631">
        <f t="shared" si="0"/>
        <v>0</v>
      </c>
      <c r="V34" s="631">
        <f t="shared" si="0"/>
        <v>0</v>
      </c>
      <c r="W34" s="590"/>
      <c r="X34" s="590"/>
      <c r="Y34" s="590"/>
      <c r="Z34" s="590"/>
      <c r="AA34" s="590"/>
      <c r="AB34" s="590"/>
      <c r="AC34" s="590"/>
      <c r="AD34" s="590"/>
      <c r="AE34" s="590"/>
      <c r="AF34" s="590"/>
      <c r="AG34" s="590"/>
      <c r="AH34" s="590"/>
      <c r="AI34" s="590"/>
      <c r="AJ34" s="426"/>
      <c r="AK34" s="426"/>
    </row>
    <row r="35" spans="1:37" ht="63.75">
      <c r="A35" s="590"/>
      <c r="B35" s="633">
        <v>1</v>
      </c>
      <c r="C35" s="634"/>
      <c r="D35" s="635" t="s">
        <v>373</v>
      </c>
      <c r="E35" s="636" t="s">
        <v>345</v>
      </c>
      <c r="F35" s="547" t="s">
        <v>729</v>
      </c>
      <c r="G35" s="637"/>
      <c r="H35" s="638">
        <v>0</v>
      </c>
      <c r="I35" s="639">
        <v>0</v>
      </c>
      <c r="J35" s="639">
        <v>112487.68333333341</v>
      </c>
      <c r="K35" s="639">
        <v>0</v>
      </c>
      <c r="L35" s="639">
        <v>0</v>
      </c>
      <c r="M35" s="637">
        <v>0</v>
      </c>
      <c r="N35" s="637">
        <v>0</v>
      </c>
      <c r="O35" s="637">
        <f>J35</f>
        <v>112487.68333333341</v>
      </c>
      <c r="P35" s="637">
        <v>0</v>
      </c>
      <c r="Q35" s="637">
        <v>0</v>
      </c>
      <c r="R35" s="637">
        <v>0</v>
      </c>
      <c r="S35" s="637">
        <v>0</v>
      </c>
      <c r="T35" s="637">
        <f>O35</f>
        <v>112487.68333333341</v>
      </c>
      <c r="U35" s="637">
        <v>0</v>
      </c>
      <c r="V35" s="637">
        <v>0</v>
      </c>
      <c r="W35" s="590"/>
      <c r="X35" s="590"/>
      <c r="Y35" s="590"/>
      <c r="Z35" s="590"/>
      <c r="AA35" s="590"/>
      <c r="AB35" s="590"/>
      <c r="AC35" s="590"/>
      <c r="AD35" s="590"/>
      <c r="AE35" s="590"/>
      <c r="AF35" s="590"/>
      <c r="AG35" s="590"/>
      <c r="AH35" s="590"/>
      <c r="AI35" s="590"/>
      <c r="AJ35" s="426"/>
      <c r="AK35" s="426"/>
    </row>
    <row r="36" spans="1:37" ht="25.5">
      <c r="A36" s="590"/>
      <c r="B36" s="633">
        <v>2</v>
      </c>
      <c r="C36" s="634"/>
      <c r="D36" s="635" t="s">
        <v>740</v>
      </c>
      <c r="E36" s="636" t="s">
        <v>730</v>
      </c>
      <c r="F36" s="547" t="s">
        <v>731</v>
      </c>
      <c r="G36" s="637"/>
      <c r="H36" s="638">
        <v>0</v>
      </c>
      <c r="I36" s="639">
        <v>0</v>
      </c>
      <c r="J36" s="206">
        <f>J28</f>
        <v>97190.280000000042</v>
      </c>
      <c r="K36" s="639">
        <v>0</v>
      </c>
      <c r="L36" s="639">
        <v>0</v>
      </c>
      <c r="M36" s="637">
        <v>0</v>
      </c>
      <c r="N36" s="637">
        <v>0</v>
      </c>
      <c r="O36" s="637">
        <f>J36</f>
        <v>97190.280000000042</v>
      </c>
      <c r="P36" s="637">
        <v>0</v>
      </c>
      <c r="Q36" s="637">
        <v>0</v>
      </c>
      <c r="R36" s="637">
        <v>0</v>
      </c>
      <c r="S36" s="637">
        <v>0</v>
      </c>
      <c r="T36" s="637">
        <f>O36</f>
        <v>97190.280000000042</v>
      </c>
      <c r="U36" s="637">
        <v>0</v>
      </c>
      <c r="V36" s="637">
        <v>0</v>
      </c>
      <c r="W36" s="590"/>
      <c r="X36" s="590"/>
      <c r="Y36" s="590"/>
      <c r="Z36" s="590"/>
      <c r="AA36" s="590"/>
      <c r="AB36" s="590"/>
      <c r="AC36" s="590"/>
      <c r="AD36" s="590"/>
      <c r="AE36" s="590"/>
      <c r="AF36" s="590"/>
      <c r="AG36" s="590"/>
      <c r="AH36" s="590"/>
      <c r="AI36" s="590"/>
      <c r="AJ36" s="426"/>
      <c r="AK36" s="426"/>
    </row>
    <row r="37" spans="1:37">
      <c r="A37" s="590"/>
      <c r="B37" s="590"/>
      <c r="C37" s="590"/>
      <c r="D37" s="590"/>
      <c r="E37" s="590"/>
      <c r="F37" s="590"/>
      <c r="G37" s="590"/>
      <c r="H37" s="590"/>
      <c r="I37" s="590"/>
      <c r="J37" s="590"/>
      <c r="K37" s="590"/>
      <c r="L37" s="590"/>
      <c r="M37" s="590"/>
      <c r="N37" s="590"/>
      <c r="O37" s="590"/>
      <c r="P37" s="590"/>
      <c r="Q37" s="590"/>
      <c r="R37" s="590"/>
      <c r="S37" s="590"/>
      <c r="T37" s="590"/>
      <c r="U37" s="590"/>
      <c r="V37" s="590"/>
      <c r="W37" s="590"/>
      <c r="X37" s="590"/>
      <c r="Y37" s="590"/>
      <c r="Z37" s="590"/>
      <c r="AA37" s="590"/>
      <c r="AB37" s="590"/>
      <c r="AC37" s="590"/>
      <c r="AD37" s="590"/>
      <c r="AE37" s="590"/>
      <c r="AF37" s="590"/>
      <c r="AG37" s="590"/>
      <c r="AH37" s="590"/>
      <c r="AI37" s="590"/>
      <c r="AJ37" s="426"/>
      <c r="AK37" s="426"/>
    </row>
    <row r="38" spans="1:37">
      <c r="A38" s="590"/>
      <c r="B38" s="590"/>
      <c r="C38" s="590"/>
      <c r="D38" s="590"/>
      <c r="E38" s="590"/>
      <c r="F38" s="590"/>
      <c r="G38" s="590"/>
      <c r="H38" s="590"/>
      <c r="I38" s="590"/>
      <c r="J38" s="590"/>
      <c r="K38" s="590"/>
      <c r="L38" s="590"/>
      <c r="M38" s="590"/>
      <c r="N38" s="590"/>
      <c r="O38" s="590"/>
      <c r="P38" s="590"/>
      <c r="Q38" s="590"/>
      <c r="R38" s="590"/>
      <c r="S38" s="590"/>
      <c r="T38" s="590"/>
      <c r="U38" s="590"/>
      <c r="V38" s="590"/>
      <c r="W38" s="590"/>
      <c r="X38" s="590"/>
      <c r="Y38" s="590"/>
      <c r="Z38" s="590"/>
      <c r="AA38" s="590"/>
      <c r="AB38" s="590"/>
      <c r="AC38" s="590"/>
      <c r="AD38" s="590"/>
      <c r="AE38" s="590"/>
      <c r="AF38" s="590"/>
      <c r="AG38" s="590"/>
      <c r="AH38" s="590"/>
      <c r="AI38" s="590"/>
      <c r="AJ38" s="426"/>
      <c r="AK38" s="426"/>
    </row>
    <row r="39" spans="1:37">
      <c r="A39" s="590"/>
      <c r="B39" s="590"/>
      <c r="C39" s="590"/>
      <c r="D39" s="590"/>
      <c r="E39" s="590"/>
      <c r="F39" s="590"/>
      <c r="G39" s="590"/>
      <c r="H39" s="590"/>
      <c r="I39" s="590"/>
      <c r="J39" s="640"/>
      <c r="K39" s="590"/>
      <c r="L39" s="590"/>
      <c r="M39" s="590"/>
      <c r="N39" s="590"/>
      <c r="O39" s="590"/>
      <c r="P39" s="590"/>
      <c r="Q39" s="590"/>
      <c r="R39" s="590"/>
      <c r="S39" s="590"/>
      <c r="T39" s="590"/>
      <c r="U39" s="590"/>
      <c r="V39" s="590"/>
      <c r="W39" s="590"/>
      <c r="X39" s="590"/>
      <c r="Y39" s="590"/>
      <c r="Z39" s="590"/>
      <c r="AA39" s="590"/>
      <c r="AB39" s="590"/>
      <c r="AC39" s="590"/>
      <c r="AD39" s="590"/>
      <c r="AE39" s="590"/>
      <c r="AF39" s="590"/>
      <c r="AG39" s="590"/>
      <c r="AH39" s="590"/>
      <c r="AI39" s="590"/>
      <c r="AJ39" s="426"/>
      <c r="AK39" s="426"/>
    </row>
    <row r="40" spans="1:37">
      <c r="A40" s="590"/>
      <c r="B40" s="590"/>
      <c r="C40" s="590"/>
      <c r="D40" s="590"/>
      <c r="E40" s="590"/>
      <c r="F40" s="590"/>
      <c r="G40" s="590"/>
      <c r="H40" s="590"/>
      <c r="I40" s="590"/>
      <c r="J40" s="590"/>
      <c r="K40" s="590"/>
      <c r="L40" s="590"/>
      <c r="M40" s="590"/>
      <c r="N40" s="590"/>
      <c r="O40" s="590"/>
      <c r="P40" s="590"/>
      <c r="Q40" s="590"/>
      <c r="R40" s="590"/>
      <c r="S40" s="590"/>
      <c r="T40" s="590"/>
      <c r="U40" s="590"/>
      <c r="V40" s="590"/>
      <c r="W40" s="590"/>
      <c r="X40" s="590"/>
      <c r="Y40" s="590"/>
      <c r="Z40" s="590"/>
      <c r="AA40" s="590"/>
      <c r="AB40" s="590"/>
      <c r="AC40" s="590"/>
      <c r="AD40" s="590"/>
      <c r="AE40" s="590"/>
      <c r="AF40" s="590"/>
      <c r="AG40" s="590"/>
      <c r="AH40" s="590"/>
      <c r="AI40" s="590"/>
      <c r="AJ40" s="426"/>
      <c r="AK40" s="426"/>
    </row>
    <row r="41" spans="1:37">
      <c r="A41" s="590"/>
      <c r="B41" s="590"/>
      <c r="C41" s="590"/>
      <c r="D41" s="590"/>
      <c r="E41" s="590"/>
      <c r="F41" s="590"/>
      <c r="G41" s="590"/>
      <c r="H41" s="590"/>
      <c r="I41" s="590"/>
      <c r="J41" s="590"/>
      <c r="K41" s="590"/>
      <c r="L41" s="590"/>
      <c r="M41" s="590"/>
      <c r="N41" s="590"/>
      <c r="O41" s="590"/>
      <c r="P41" s="590"/>
      <c r="Q41" s="590"/>
      <c r="R41" s="590"/>
      <c r="S41" s="590"/>
      <c r="T41" s="590"/>
      <c r="U41" s="590"/>
      <c r="V41" s="590"/>
      <c r="W41" s="590"/>
      <c r="X41" s="590"/>
      <c r="Y41" s="590"/>
      <c r="Z41" s="590"/>
      <c r="AA41" s="590"/>
      <c r="AB41" s="590"/>
      <c r="AC41" s="590"/>
      <c r="AD41" s="590"/>
      <c r="AE41" s="590"/>
      <c r="AF41" s="590"/>
      <c r="AG41" s="590"/>
      <c r="AH41" s="590"/>
      <c r="AI41" s="590"/>
      <c r="AJ41" s="426"/>
      <c r="AK41" s="426"/>
    </row>
    <row r="42" spans="1:37">
      <c r="A42" s="590"/>
      <c r="B42" s="590"/>
      <c r="C42" s="590"/>
      <c r="D42" s="590"/>
      <c r="E42" s="590"/>
      <c r="F42" s="590"/>
      <c r="G42" s="590"/>
      <c r="H42" s="590"/>
      <c r="I42" s="590"/>
      <c r="J42" s="590"/>
      <c r="K42" s="590"/>
      <c r="L42" s="590"/>
      <c r="M42" s="590"/>
      <c r="N42" s="590"/>
      <c r="O42" s="590"/>
      <c r="P42" s="590"/>
      <c r="Q42" s="590"/>
      <c r="R42" s="590"/>
      <c r="S42" s="590"/>
      <c r="T42" s="590"/>
      <c r="U42" s="590"/>
      <c r="V42" s="590"/>
      <c r="W42" s="590"/>
      <c r="X42" s="590"/>
      <c r="Y42" s="590"/>
      <c r="Z42" s="590"/>
      <c r="AA42" s="590"/>
      <c r="AB42" s="590"/>
      <c r="AC42" s="590"/>
      <c r="AD42" s="590"/>
      <c r="AE42" s="590"/>
      <c r="AF42" s="590"/>
      <c r="AG42" s="590"/>
      <c r="AH42" s="590"/>
      <c r="AI42" s="590"/>
      <c r="AJ42" s="426"/>
      <c r="AK42" s="426"/>
    </row>
    <row r="43" spans="1:37">
      <c r="A43" s="590"/>
      <c r="B43" s="590"/>
      <c r="C43" s="590"/>
      <c r="D43" s="590"/>
      <c r="E43" s="590"/>
      <c r="F43" s="590"/>
      <c r="G43" s="590"/>
      <c r="H43" s="590"/>
      <c r="I43" s="590"/>
      <c r="J43" s="590"/>
      <c r="K43" s="590"/>
      <c r="L43" s="590"/>
      <c r="M43" s="590"/>
      <c r="N43" s="590"/>
      <c r="O43" s="590"/>
      <c r="P43" s="590"/>
      <c r="Q43" s="590"/>
      <c r="R43" s="590"/>
      <c r="S43" s="590"/>
      <c r="T43" s="590"/>
      <c r="U43" s="590"/>
      <c r="V43" s="590"/>
      <c r="W43" s="590"/>
      <c r="X43" s="590"/>
      <c r="Y43" s="590"/>
      <c r="Z43" s="590"/>
      <c r="AA43" s="590"/>
      <c r="AB43" s="590"/>
      <c r="AC43" s="590"/>
      <c r="AD43" s="590"/>
      <c r="AE43" s="590"/>
      <c r="AF43" s="590"/>
      <c r="AG43" s="590"/>
      <c r="AH43" s="590"/>
      <c r="AI43" s="590"/>
      <c r="AJ43" s="426"/>
      <c r="AK43" s="426"/>
    </row>
    <row r="44" spans="1:37">
      <c r="A44" s="590"/>
      <c r="B44" s="590"/>
      <c r="C44" s="590"/>
      <c r="D44" s="590"/>
      <c r="E44" s="590"/>
      <c r="F44" s="590"/>
      <c r="G44" s="590"/>
      <c r="H44" s="590"/>
      <c r="I44" s="590"/>
      <c r="J44" s="590"/>
      <c r="K44" s="590"/>
      <c r="L44" s="590"/>
      <c r="M44" s="590"/>
      <c r="N44" s="590"/>
      <c r="O44" s="590"/>
      <c r="P44" s="590"/>
      <c r="Q44" s="590"/>
      <c r="R44" s="590"/>
      <c r="S44" s="590"/>
      <c r="T44" s="590"/>
      <c r="U44" s="590"/>
      <c r="V44" s="590"/>
      <c r="W44" s="590"/>
      <c r="X44" s="590"/>
      <c r="Y44" s="590"/>
      <c r="Z44" s="590"/>
      <c r="AA44" s="590"/>
      <c r="AB44" s="590"/>
      <c r="AC44" s="590"/>
      <c r="AD44" s="590"/>
      <c r="AE44" s="590"/>
      <c r="AF44" s="590"/>
      <c r="AG44" s="590"/>
      <c r="AH44" s="590"/>
      <c r="AI44" s="590"/>
      <c r="AJ44" s="426"/>
      <c r="AK44" s="426"/>
    </row>
    <row r="45" spans="1:37">
      <c r="A45" s="590"/>
      <c r="B45" s="590"/>
      <c r="C45" s="590"/>
      <c r="D45" s="590"/>
      <c r="E45" s="590"/>
      <c r="F45" s="590"/>
      <c r="G45" s="590"/>
      <c r="H45" s="590"/>
      <c r="I45" s="590"/>
      <c r="J45" s="590"/>
      <c r="K45" s="590"/>
      <c r="L45" s="590"/>
      <c r="M45" s="590"/>
      <c r="N45" s="590"/>
      <c r="O45" s="590"/>
      <c r="P45" s="590"/>
      <c r="Q45" s="590"/>
      <c r="R45" s="590"/>
      <c r="S45" s="590"/>
      <c r="T45" s="590"/>
      <c r="U45" s="590"/>
      <c r="V45" s="590"/>
      <c r="W45" s="590"/>
      <c r="X45" s="590"/>
      <c r="Y45" s="590"/>
      <c r="Z45" s="590"/>
      <c r="AA45" s="590"/>
      <c r="AB45" s="590"/>
      <c r="AC45" s="590"/>
      <c r="AD45" s="590"/>
      <c r="AE45" s="590"/>
      <c r="AF45" s="590"/>
      <c r="AG45" s="590"/>
      <c r="AH45" s="590"/>
      <c r="AI45" s="590"/>
      <c r="AJ45" s="426"/>
      <c r="AK45" s="426"/>
    </row>
    <row r="46" spans="1:37">
      <c r="A46" s="590"/>
      <c r="B46" s="590"/>
      <c r="C46" s="590"/>
      <c r="D46" s="590"/>
      <c r="E46" s="590"/>
      <c r="F46" s="590"/>
      <c r="G46" s="590"/>
      <c r="H46" s="590"/>
      <c r="I46" s="590"/>
      <c r="J46" s="590"/>
      <c r="K46" s="590"/>
      <c r="L46" s="590"/>
      <c r="M46" s="590"/>
      <c r="N46" s="590"/>
      <c r="O46" s="590"/>
      <c r="P46" s="590"/>
      <c r="Q46" s="590"/>
      <c r="R46" s="590"/>
      <c r="S46" s="590"/>
      <c r="T46" s="590"/>
      <c r="U46" s="590"/>
      <c r="V46" s="590"/>
      <c r="W46" s="590"/>
      <c r="X46" s="590"/>
      <c r="Y46" s="590"/>
      <c r="Z46" s="590"/>
      <c r="AA46" s="590"/>
      <c r="AB46" s="590"/>
      <c r="AC46" s="590"/>
      <c r="AD46" s="590"/>
      <c r="AE46" s="590"/>
      <c r="AF46" s="590"/>
      <c r="AG46" s="590"/>
      <c r="AH46" s="590"/>
      <c r="AI46" s="590"/>
      <c r="AJ46" s="426"/>
      <c r="AK46" s="426"/>
    </row>
    <row r="47" spans="1:37">
      <c r="A47" s="590"/>
      <c r="B47" s="590"/>
      <c r="C47" s="590"/>
      <c r="D47" s="590"/>
      <c r="E47" s="590"/>
      <c r="F47" s="590"/>
      <c r="G47" s="590"/>
      <c r="H47" s="590"/>
      <c r="I47" s="590"/>
      <c r="J47" s="590"/>
      <c r="K47" s="590"/>
      <c r="L47" s="590"/>
      <c r="M47" s="590"/>
      <c r="N47" s="590"/>
      <c r="O47" s="590"/>
      <c r="P47" s="590"/>
      <c r="Q47" s="590"/>
      <c r="R47" s="590"/>
      <c r="S47" s="590"/>
      <c r="T47" s="590"/>
      <c r="U47" s="590"/>
      <c r="V47" s="590"/>
      <c r="W47" s="590"/>
      <c r="X47" s="590"/>
      <c r="Y47" s="590"/>
      <c r="Z47" s="590"/>
      <c r="AA47" s="590"/>
      <c r="AB47" s="590"/>
      <c r="AC47" s="590"/>
      <c r="AD47" s="590"/>
      <c r="AE47" s="590"/>
      <c r="AF47" s="590"/>
      <c r="AG47" s="590"/>
      <c r="AH47" s="590"/>
      <c r="AI47" s="590"/>
      <c r="AJ47" s="426"/>
      <c r="AK47" s="426"/>
    </row>
    <row r="48" spans="1:37">
      <c r="A48" s="590"/>
      <c r="B48" s="590"/>
      <c r="C48" s="590"/>
      <c r="D48" s="590"/>
      <c r="E48" s="590"/>
      <c r="F48" s="590"/>
      <c r="G48" s="590"/>
      <c r="H48" s="590"/>
      <c r="I48" s="590"/>
      <c r="J48" s="590"/>
      <c r="K48" s="590"/>
      <c r="L48" s="590"/>
      <c r="M48" s="590"/>
      <c r="N48" s="590"/>
      <c r="O48" s="590"/>
      <c r="P48" s="590"/>
      <c r="Q48" s="590"/>
      <c r="R48" s="590"/>
      <c r="S48" s="590"/>
      <c r="T48" s="590"/>
      <c r="U48" s="590"/>
      <c r="V48" s="590"/>
      <c r="W48" s="590"/>
      <c r="X48" s="590"/>
      <c r="Y48" s="590"/>
      <c r="Z48" s="590"/>
      <c r="AA48" s="590"/>
      <c r="AB48" s="590"/>
      <c r="AC48" s="590"/>
      <c r="AD48" s="590"/>
      <c r="AE48" s="590"/>
      <c r="AF48" s="590"/>
      <c r="AG48" s="590"/>
      <c r="AH48" s="590"/>
      <c r="AI48" s="590"/>
      <c r="AJ48" s="426"/>
      <c r="AK48" s="426"/>
    </row>
    <row r="49" spans="1:37">
      <c r="A49" s="590"/>
      <c r="B49" s="590"/>
      <c r="C49" s="590"/>
      <c r="D49" s="590"/>
      <c r="E49" s="590"/>
      <c r="F49" s="590"/>
      <c r="G49" s="590"/>
      <c r="H49" s="590"/>
      <c r="I49" s="590"/>
      <c r="J49" s="590"/>
      <c r="K49" s="590"/>
      <c r="L49" s="590"/>
      <c r="M49" s="590"/>
      <c r="N49" s="590"/>
      <c r="O49" s="590"/>
      <c r="P49" s="590"/>
      <c r="Q49" s="590"/>
      <c r="R49" s="590"/>
      <c r="S49" s="590"/>
      <c r="T49" s="590"/>
      <c r="U49" s="590"/>
      <c r="V49" s="590"/>
      <c r="W49" s="590"/>
      <c r="X49" s="590"/>
      <c r="Y49" s="590"/>
      <c r="Z49" s="590"/>
      <c r="AA49" s="590"/>
      <c r="AB49" s="590"/>
      <c r="AC49" s="590"/>
      <c r="AD49" s="590"/>
      <c r="AE49" s="590"/>
      <c r="AF49" s="590"/>
      <c r="AG49" s="590"/>
      <c r="AH49" s="590"/>
      <c r="AI49" s="590"/>
      <c r="AJ49" s="426"/>
      <c r="AK49" s="426"/>
    </row>
    <row r="50" spans="1:37">
      <c r="A50" s="590"/>
      <c r="B50" s="590"/>
      <c r="C50" s="590"/>
      <c r="D50" s="590"/>
      <c r="E50" s="590"/>
      <c r="F50" s="590"/>
      <c r="G50" s="590"/>
      <c r="H50" s="590"/>
      <c r="I50" s="590"/>
      <c r="J50" s="590"/>
      <c r="K50" s="590"/>
      <c r="L50" s="590"/>
      <c r="M50" s="590"/>
      <c r="N50" s="590"/>
      <c r="O50" s="590"/>
      <c r="P50" s="590"/>
      <c r="Q50" s="590"/>
      <c r="R50" s="590"/>
      <c r="S50" s="590"/>
      <c r="T50" s="590"/>
      <c r="U50" s="590"/>
      <c r="V50" s="590"/>
      <c r="W50" s="590"/>
      <c r="X50" s="590"/>
      <c r="Y50" s="590"/>
      <c r="Z50" s="590"/>
      <c r="AA50" s="590"/>
      <c r="AB50" s="590"/>
      <c r="AC50" s="590"/>
      <c r="AD50" s="590"/>
      <c r="AE50" s="590"/>
      <c r="AF50" s="590"/>
      <c r="AG50" s="590"/>
      <c r="AH50" s="590"/>
      <c r="AI50" s="590"/>
      <c r="AJ50" s="426"/>
      <c r="AK50" s="426"/>
    </row>
    <row r="51" spans="1:37">
      <c r="A51" s="426"/>
      <c r="B51" s="426"/>
      <c r="C51" s="426"/>
      <c r="D51" s="426"/>
      <c r="E51" s="426"/>
      <c r="F51" s="426"/>
      <c r="G51" s="426"/>
      <c r="H51" s="426"/>
      <c r="I51" s="426"/>
      <c r="J51" s="426"/>
      <c r="K51" s="426"/>
      <c r="L51" s="426"/>
      <c r="M51" s="426"/>
      <c r="N51" s="426"/>
      <c r="O51" s="426"/>
      <c r="P51" s="426"/>
      <c r="Q51" s="426"/>
      <c r="R51" s="426"/>
      <c r="S51" s="426"/>
      <c r="T51" s="426"/>
      <c r="U51" s="426"/>
      <c r="V51" s="426"/>
      <c r="W51" s="426"/>
      <c r="X51" s="426"/>
      <c r="Y51" s="426"/>
      <c r="Z51" s="426"/>
      <c r="AA51" s="426"/>
      <c r="AB51" s="426"/>
      <c r="AC51" s="426"/>
      <c r="AD51" s="426"/>
      <c r="AE51" s="426"/>
      <c r="AF51" s="426"/>
      <c r="AG51" s="426"/>
      <c r="AH51" s="426"/>
      <c r="AI51" s="426"/>
      <c r="AJ51" s="426"/>
      <c r="AK51" s="426"/>
    </row>
    <row r="52" spans="1:37">
      <c r="A52" s="426"/>
      <c r="B52" s="426"/>
      <c r="C52" s="426"/>
      <c r="D52" s="426"/>
      <c r="E52" s="426"/>
      <c r="F52" s="426"/>
      <c r="G52" s="426"/>
      <c r="H52" s="426"/>
      <c r="I52" s="426"/>
      <c r="J52" s="426"/>
      <c r="K52" s="426"/>
      <c r="L52" s="426"/>
      <c r="M52" s="426"/>
      <c r="N52" s="426"/>
      <c r="O52" s="426"/>
      <c r="P52" s="426"/>
      <c r="Q52" s="426"/>
      <c r="R52" s="426"/>
      <c r="S52" s="426"/>
      <c r="T52" s="426"/>
      <c r="U52" s="426"/>
      <c r="V52" s="426"/>
      <c r="W52" s="426"/>
      <c r="X52" s="426"/>
      <c r="Y52" s="426"/>
      <c r="Z52" s="426"/>
      <c r="AA52" s="426"/>
      <c r="AB52" s="426"/>
      <c r="AC52" s="426"/>
      <c r="AD52" s="426"/>
      <c r="AE52" s="426"/>
      <c r="AF52" s="426"/>
      <c r="AG52" s="426"/>
      <c r="AH52" s="426"/>
      <c r="AI52" s="426"/>
      <c r="AJ52" s="426"/>
      <c r="AK52" s="426"/>
    </row>
    <row r="53" spans="1:37">
      <c r="A53" s="426"/>
      <c r="B53" s="426"/>
      <c r="C53" s="426"/>
      <c r="D53" s="426"/>
      <c r="E53" s="426"/>
      <c r="F53" s="426"/>
      <c r="G53" s="426"/>
      <c r="H53" s="426"/>
      <c r="I53" s="426"/>
      <c r="J53" s="426"/>
      <c r="K53" s="426"/>
      <c r="L53" s="426"/>
      <c r="M53" s="426"/>
      <c r="N53" s="426"/>
      <c r="O53" s="426"/>
      <c r="P53" s="426"/>
      <c r="Q53" s="426"/>
      <c r="R53" s="426"/>
      <c r="S53" s="426"/>
      <c r="T53" s="426"/>
      <c r="U53" s="426"/>
      <c r="V53" s="426"/>
      <c r="W53" s="426"/>
      <c r="X53" s="426"/>
      <c r="Y53" s="426"/>
      <c r="Z53" s="426"/>
      <c r="AA53" s="426"/>
      <c r="AB53" s="426"/>
      <c r="AC53" s="426"/>
      <c r="AD53" s="426"/>
      <c r="AE53" s="426"/>
      <c r="AF53" s="426"/>
      <c r="AG53" s="426"/>
      <c r="AH53" s="426"/>
      <c r="AI53" s="426"/>
      <c r="AJ53" s="426"/>
      <c r="AK53" s="426"/>
    </row>
    <row r="54" spans="1:37">
      <c r="A54" s="426"/>
      <c r="B54" s="426"/>
      <c r="C54" s="426"/>
      <c r="D54" s="426"/>
      <c r="E54" s="426"/>
      <c r="F54" s="426"/>
      <c r="G54" s="426"/>
      <c r="H54" s="426"/>
      <c r="I54" s="426"/>
      <c r="J54" s="426"/>
      <c r="K54" s="426"/>
      <c r="L54" s="426"/>
      <c r="M54" s="426"/>
      <c r="N54" s="426"/>
      <c r="O54" s="426"/>
      <c r="P54" s="426"/>
      <c r="Q54" s="426"/>
      <c r="R54" s="426"/>
      <c r="S54" s="426"/>
      <c r="T54" s="426"/>
      <c r="U54" s="426"/>
      <c r="V54" s="426"/>
      <c r="W54" s="426"/>
      <c r="X54" s="426"/>
      <c r="Y54" s="426"/>
      <c r="Z54" s="426"/>
      <c r="AA54" s="426"/>
      <c r="AB54" s="426"/>
      <c r="AC54" s="426"/>
      <c r="AD54" s="426"/>
      <c r="AE54" s="426"/>
      <c r="AF54" s="426"/>
      <c r="AG54" s="426"/>
      <c r="AH54" s="426"/>
      <c r="AI54" s="426"/>
      <c r="AJ54" s="426"/>
      <c r="AK54" s="426"/>
    </row>
    <row r="55" spans="1:37">
      <c r="A55" s="426"/>
      <c r="B55" s="426"/>
      <c r="C55" s="426"/>
      <c r="D55" s="426"/>
      <c r="E55" s="426"/>
      <c r="F55" s="426"/>
      <c r="G55" s="426"/>
      <c r="H55" s="426"/>
      <c r="I55" s="426"/>
      <c r="J55" s="426"/>
      <c r="K55" s="426"/>
      <c r="L55" s="426"/>
      <c r="M55" s="426"/>
      <c r="N55" s="426"/>
      <c r="O55" s="426"/>
      <c r="P55" s="426"/>
      <c r="Q55" s="426"/>
      <c r="R55" s="426"/>
      <c r="S55" s="426"/>
      <c r="T55" s="426"/>
      <c r="U55" s="426"/>
      <c r="V55" s="426"/>
      <c r="W55" s="426"/>
      <c r="X55" s="426"/>
      <c r="Y55" s="426"/>
      <c r="Z55" s="426"/>
      <c r="AA55" s="426"/>
      <c r="AB55" s="426"/>
      <c r="AC55" s="426"/>
      <c r="AD55" s="426"/>
      <c r="AE55" s="426"/>
      <c r="AF55" s="426"/>
      <c r="AG55" s="426"/>
      <c r="AH55" s="426"/>
      <c r="AI55" s="426"/>
      <c r="AJ55" s="426"/>
      <c r="AK55" s="426"/>
    </row>
    <row r="56" spans="1:37">
      <c r="A56" s="426"/>
      <c r="B56" s="426"/>
      <c r="C56" s="426"/>
      <c r="D56" s="426"/>
      <c r="E56" s="426"/>
      <c r="F56" s="426"/>
      <c r="G56" s="426"/>
      <c r="H56" s="426"/>
      <c r="I56" s="426"/>
      <c r="J56" s="426"/>
      <c r="K56" s="426"/>
      <c r="L56" s="426"/>
      <c r="M56" s="426"/>
      <c r="N56" s="426"/>
      <c r="O56" s="426"/>
      <c r="P56" s="426"/>
      <c r="Q56" s="426"/>
      <c r="R56" s="426"/>
      <c r="S56" s="426"/>
      <c r="T56" s="426"/>
      <c r="U56" s="426"/>
      <c r="V56" s="426"/>
      <c r="W56" s="426"/>
      <c r="X56" s="426"/>
      <c r="Y56" s="426"/>
      <c r="Z56" s="426"/>
      <c r="AA56" s="426"/>
      <c r="AB56" s="426"/>
      <c r="AC56" s="426"/>
      <c r="AD56" s="426"/>
      <c r="AE56" s="426"/>
      <c r="AF56" s="426"/>
      <c r="AG56" s="426"/>
      <c r="AH56" s="426"/>
      <c r="AI56" s="426"/>
      <c r="AJ56" s="426"/>
      <c r="AK56" s="426"/>
    </row>
    <row r="57" spans="1:37">
      <c r="A57" s="426"/>
      <c r="B57" s="426"/>
      <c r="C57" s="426"/>
      <c r="D57" s="426"/>
      <c r="E57" s="426"/>
      <c r="F57" s="426"/>
      <c r="G57" s="426"/>
      <c r="H57" s="426"/>
      <c r="I57" s="426"/>
      <c r="J57" s="426"/>
      <c r="K57" s="426"/>
      <c r="L57" s="426"/>
      <c r="M57" s="426"/>
      <c r="N57" s="426"/>
      <c r="O57" s="426"/>
      <c r="P57" s="426"/>
      <c r="Q57" s="426"/>
      <c r="R57" s="426"/>
      <c r="S57" s="426"/>
      <c r="T57" s="426"/>
      <c r="U57" s="426"/>
      <c r="V57" s="426"/>
      <c r="W57" s="426"/>
      <c r="X57" s="426"/>
      <c r="Y57" s="426"/>
      <c r="Z57" s="426"/>
      <c r="AA57" s="426"/>
      <c r="AB57" s="426"/>
      <c r="AC57" s="426"/>
      <c r="AD57" s="426"/>
      <c r="AE57" s="426"/>
      <c r="AF57" s="426"/>
      <c r="AG57" s="426"/>
      <c r="AH57" s="426"/>
      <c r="AI57" s="426"/>
      <c r="AJ57" s="426"/>
      <c r="AK57" s="426"/>
    </row>
    <row r="58" spans="1:37">
      <c r="A58" s="426"/>
      <c r="B58" s="426"/>
      <c r="C58" s="426"/>
      <c r="D58" s="426"/>
      <c r="E58" s="426"/>
      <c r="F58" s="426"/>
      <c r="G58" s="426"/>
      <c r="H58" s="426"/>
      <c r="I58" s="426"/>
      <c r="J58" s="426"/>
      <c r="K58" s="426"/>
      <c r="L58" s="426"/>
      <c r="M58" s="426"/>
      <c r="N58" s="426"/>
      <c r="O58" s="426"/>
      <c r="P58" s="426"/>
      <c r="Q58" s="426"/>
      <c r="R58" s="426"/>
      <c r="S58" s="426"/>
      <c r="T58" s="426"/>
      <c r="U58" s="426"/>
      <c r="V58" s="426"/>
      <c r="W58" s="426"/>
      <c r="X58" s="426"/>
      <c r="Y58" s="426"/>
      <c r="Z58" s="426"/>
      <c r="AA58" s="426"/>
      <c r="AB58" s="426"/>
      <c r="AC58" s="426"/>
      <c r="AD58" s="426"/>
      <c r="AE58" s="426"/>
      <c r="AF58" s="426"/>
      <c r="AG58" s="426"/>
      <c r="AH58" s="426"/>
      <c r="AI58" s="426"/>
      <c r="AJ58" s="426"/>
      <c r="AK58" s="426"/>
    </row>
    <row r="59" spans="1:37">
      <c r="A59" s="426"/>
      <c r="B59" s="426"/>
      <c r="C59" s="426"/>
      <c r="D59" s="426"/>
      <c r="E59" s="426"/>
      <c r="F59" s="426"/>
      <c r="G59" s="426"/>
      <c r="H59" s="426"/>
      <c r="I59" s="426"/>
      <c r="J59" s="426"/>
      <c r="K59" s="426"/>
      <c r="L59" s="426"/>
      <c r="M59" s="426"/>
      <c r="N59" s="426"/>
      <c r="O59" s="426"/>
      <c r="P59" s="426"/>
      <c r="Q59" s="426"/>
      <c r="R59" s="426"/>
      <c r="S59" s="426"/>
      <c r="T59" s="426"/>
      <c r="U59" s="426"/>
      <c r="V59" s="426"/>
      <c r="W59" s="426"/>
      <c r="X59" s="426"/>
      <c r="Y59" s="426"/>
      <c r="Z59" s="426"/>
      <c r="AA59" s="426"/>
      <c r="AB59" s="426"/>
      <c r="AC59" s="426"/>
      <c r="AD59" s="426"/>
      <c r="AE59" s="426"/>
      <c r="AF59" s="426"/>
      <c r="AG59" s="426"/>
      <c r="AH59" s="426"/>
      <c r="AI59" s="426"/>
      <c r="AJ59" s="426"/>
      <c r="AK59" s="426"/>
    </row>
    <row r="60" spans="1:37">
      <c r="A60" s="426"/>
      <c r="B60" s="426"/>
      <c r="C60" s="426"/>
      <c r="D60" s="426"/>
      <c r="E60" s="426"/>
      <c r="F60" s="426"/>
      <c r="G60" s="426"/>
      <c r="H60" s="426"/>
      <c r="I60" s="426"/>
      <c r="J60" s="426"/>
      <c r="K60" s="426"/>
      <c r="L60" s="426"/>
      <c r="M60" s="426"/>
      <c r="N60" s="426"/>
      <c r="O60" s="426"/>
      <c r="P60" s="426"/>
      <c r="Q60" s="426"/>
      <c r="R60" s="426"/>
      <c r="S60" s="426"/>
      <c r="T60" s="426"/>
      <c r="U60" s="426"/>
      <c r="V60" s="426"/>
      <c r="W60" s="426"/>
      <c r="X60" s="426"/>
      <c r="Y60" s="426"/>
      <c r="Z60" s="426"/>
      <c r="AA60" s="426"/>
      <c r="AB60" s="426"/>
      <c r="AC60" s="426"/>
      <c r="AD60" s="426"/>
      <c r="AE60" s="426"/>
      <c r="AF60" s="426"/>
      <c r="AG60" s="426"/>
      <c r="AH60" s="426"/>
      <c r="AI60" s="426"/>
      <c r="AJ60" s="426"/>
      <c r="AK60" s="426"/>
    </row>
    <row r="61" spans="1:37">
      <c r="A61" s="426"/>
      <c r="B61" s="426"/>
      <c r="C61" s="426"/>
      <c r="D61" s="426"/>
      <c r="E61" s="426"/>
      <c r="F61" s="426"/>
      <c r="G61" s="426"/>
      <c r="H61" s="426"/>
      <c r="I61" s="426"/>
      <c r="J61" s="426"/>
      <c r="K61" s="426"/>
      <c r="L61" s="426"/>
      <c r="M61" s="426"/>
      <c r="N61" s="426"/>
      <c r="O61" s="426"/>
      <c r="P61" s="426"/>
      <c r="Q61" s="426"/>
      <c r="R61" s="426"/>
      <c r="S61" s="426"/>
      <c r="T61" s="426"/>
      <c r="U61" s="426"/>
      <c r="V61" s="426"/>
      <c r="W61" s="426"/>
      <c r="X61" s="426"/>
      <c r="Y61" s="426"/>
      <c r="Z61" s="426"/>
      <c r="AA61" s="426"/>
      <c r="AB61" s="426"/>
      <c r="AC61" s="426"/>
      <c r="AD61" s="426"/>
      <c r="AE61" s="426"/>
      <c r="AF61" s="426"/>
      <c r="AG61" s="426"/>
      <c r="AH61" s="426"/>
      <c r="AI61" s="426"/>
      <c r="AJ61" s="426"/>
      <c r="AK61" s="426"/>
    </row>
    <row r="62" spans="1:37">
      <c r="A62" s="426"/>
      <c r="B62" s="426"/>
      <c r="C62" s="426"/>
      <c r="D62" s="426"/>
      <c r="E62" s="426"/>
      <c r="F62" s="426"/>
      <c r="G62" s="426"/>
      <c r="H62" s="426"/>
      <c r="I62" s="426"/>
      <c r="J62" s="426"/>
      <c r="K62" s="426"/>
      <c r="L62" s="426"/>
      <c r="M62" s="426"/>
      <c r="N62" s="426"/>
      <c r="O62" s="426"/>
      <c r="P62" s="426"/>
      <c r="Q62" s="426"/>
      <c r="R62" s="426"/>
      <c r="S62" s="426"/>
      <c r="T62" s="426"/>
      <c r="U62" s="426"/>
      <c r="V62" s="426"/>
      <c r="W62" s="426"/>
      <c r="X62" s="426"/>
      <c r="Y62" s="426"/>
      <c r="Z62" s="426"/>
      <c r="AA62" s="426"/>
      <c r="AB62" s="426"/>
      <c r="AC62" s="426"/>
      <c r="AD62" s="426"/>
      <c r="AE62" s="426"/>
      <c r="AF62" s="426"/>
      <c r="AG62" s="426"/>
      <c r="AH62" s="426"/>
      <c r="AI62" s="426"/>
      <c r="AJ62" s="426"/>
      <c r="AK62" s="426"/>
    </row>
    <row r="63" spans="1:37">
      <c r="A63" s="426"/>
      <c r="B63" s="426"/>
      <c r="C63" s="426"/>
      <c r="D63" s="426"/>
      <c r="E63" s="426"/>
      <c r="F63" s="426"/>
      <c r="G63" s="426"/>
      <c r="H63" s="426"/>
      <c r="I63" s="426"/>
      <c r="J63" s="426"/>
      <c r="K63" s="426"/>
      <c r="L63" s="426"/>
      <c r="M63" s="426"/>
      <c r="N63" s="426"/>
      <c r="O63" s="426"/>
      <c r="P63" s="426"/>
      <c r="Q63" s="426"/>
      <c r="R63" s="426"/>
      <c r="S63" s="426"/>
      <c r="T63" s="426"/>
      <c r="U63" s="426"/>
      <c r="V63" s="426"/>
      <c r="W63" s="426"/>
      <c r="X63" s="426"/>
      <c r="Y63" s="426"/>
      <c r="Z63" s="426"/>
      <c r="AA63" s="426"/>
      <c r="AB63" s="426"/>
      <c r="AC63" s="426"/>
      <c r="AD63" s="426"/>
      <c r="AE63" s="426"/>
      <c r="AF63" s="426"/>
      <c r="AG63" s="426"/>
      <c r="AH63" s="426"/>
      <c r="AI63" s="426"/>
      <c r="AJ63" s="426"/>
      <c r="AK63" s="426"/>
    </row>
    <row r="64" spans="1:37">
      <c r="A64" s="426"/>
      <c r="B64" s="426"/>
      <c r="C64" s="426"/>
      <c r="D64" s="426"/>
      <c r="E64" s="426"/>
      <c r="F64" s="426"/>
      <c r="G64" s="426"/>
      <c r="H64" s="426"/>
      <c r="I64" s="426"/>
      <c r="J64" s="426"/>
      <c r="K64" s="426"/>
      <c r="L64" s="426"/>
      <c r="M64" s="426"/>
      <c r="N64" s="426"/>
      <c r="O64" s="426"/>
      <c r="P64" s="426"/>
      <c r="Q64" s="426"/>
      <c r="R64" s="426"/>
      <c r="S64" s="426"/>
      <c r="T64" s="426"/>
      <c r="U64" s="426"/>
      <c r="V64" s="426"/>
      <c r="W64" s="426"/>
      <c r="X64" s="426"/>
      <c r="Y64" s="426"/>
      <c r="Z64" s="426"/>
      <c r="AA64" s="426"/>
      <c r="AB64" s="426"/>
      <c r="AC64" s="426"/>
      <c r="AD64" s="426"/>
      <c r="AE64" s="426"/>
      <c r="AF64" s="426"/>
      <c r="AG64" s="426"/>
      <c r="AH64" s="426"/>
      <c r="AI64" s="426"/>
      <c r="AJ64" s="426"/>
      <c r="AK64" s="426"/>
    </row>
    <row r="65" spans="1:37">
      <c r="A65" s="426"/>
      <c r="B65" s="426"/>
      <c r="C65" s="426"/>
      <c r="D65" s="426"/>
      <c r="E65" s="426"/>
      <c r="F65" s="426"/>
      <c r="G65" s="426"/>
      <c r="H65" s="426"/>
      <c r="I65" s="426"/>
      <c r="J65" s="426"/>
      <c r="K65" s="426"/>
      <c r="L65" s="426"/>
      <c r="M65" s="426"/>
      <c r="N65" s="426"/>
      <c r="O65" s="426"/>
      <c r="P65" s="426"/>
      <c r="Q65" s="426"/>
      <c r="R65" s="426"/>
      <c r="S65" s="426"/>
      <c r="T65" s="426"/>
      <c r="U65" s="426"/>
      <c r="V65" s="426"/>
      <c r="W65" s="426"/>
      <c r="X65" s="426"/>
      <c r="Y65" s="426"/>
      <c r="Z65" s="426"/>
      <c r="AA65" s="426"/>
      <c r="AB65" s="426"/>
      <c r="AC65" s="426"/>
      <c r="AD65" s="426"/>
      <c r="AE65" s="426"/>
      <c r="AF65" s="426"/>
      <c r="AG65" s="426"/>
      <c r="AH65" s="426"/>
      <c r="AI65" s="426"/>
      <c r="AJ65" s="426"/>
      <c r="AK65" s="426"/>
    </row>
  </sheetData>
  <mergeCells count="31">
    <mergeCell ref="R33:V33"/>
    <mergeCell ref="B34:G34"/>
    <mergeCell ref="L24:Q24"/>
    <mergeCell ref="B31:B33"/>
    <mergeCell ref="C31:C33"/>
    <mergeCell ref="D31:D33"/>
    <mergeCell ref="E31:E33"/>
    <mergeCell ref="F31:F33"/>
    <mergeCell ref="G31:G33"/>
    <mergeCell ref="H31:V31"/>
    <mergeCell ref="H33:L33"/>
    <mergeCell ref="M33:Q33"/>
    <mergeCell ref="R12:R14"/>
    <mergeCell ref="S12:S14"/>
    <mergeCell ref="T12:T14"/>
    <mergeCell ref="D13:F13"/>
    <mergeCell ref="G13:I13"/>
    <mergeCell ref="K13:M13"/>
    <mergeCell ref="N13:N14"/>
    <mergeCell ref="O13:O14"/>
    <mergeCell ref="P13:P14"/>
    <mergeCell ref="Q13:Q14"/>
    <mergeCell ref="B12:B14"/>
    <mergeCell ref="C12:C14"/>
    <mergeCell ref="D12:M12"/>
    <mergeCell ref="N12:Q12"/>
    <mergeCell ref="O5:O6"/>
    <mergeCell ref="P5:P6"/>
    <mergeCell ref="Q5:Q6"/>
    <mergeCell ref="G6:H6"/>
    <mergeCell ref="G7:H7"/>
  </mergeCells>
  <pageMargins left="0.7" right="0.7" top="0.75" bottom="0.75" header="0.3" footer="0.3"/>
  <pageSetup paperSize="9" scale="20" orientation="portrait" r:id="rId1"/>
  <colBreaks count="1" manualBreakCount="1">
    <brk id="31" max="38" man="1"/>
  </colBreak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O15"/>
  <sheetViews>
    <sheetView zoomScaleNormal="100" workbookViewId="0">
      <selection activeCell="C5" sqref="C5"/>
    </sheetView>
  </sheetViews>
  <sheetFormatPr defaultColWidth="9.125" defaultRowHeight="30" customHeight="1"/>
  <cols>
    <col min="1" max="1" width="18.875" style="183" customWidth="1"/>
    <col min="2" max="2" width="28.875" style="183" customWidth="1"/>
    <col min="3" max="3" width="17.75" style="183" customWidth="1"/>
    <col min="4" max="4" width="16.875" style="183" customWidth="1"/>
    <col min="5" max="5" width="14.25" style="183" customWidth="1"/>
    <col min="6" max="6" width="12.875" style="183" customWidth="1"/>
    <col min="7" max="7" width="23.5" style="183" customWidth="1"/>
    <col min="8" max="8" width="9.125" style="183" bestFit="1" customWidth="1"/>
    <col min="9" max="9" width="16.875" style="183" customWidth="1"/>
    <col min="10" max="10" width="18.125" style="183" customWidth="1"/>
    <col min="11" max="12" width="20.5" style="183" customWidth="1"/>
    <col min="13" max="13" width="12.875" style="183" customWidth="1"/>
    <col min="14" max="14" width="61.5" style="183" customWidth="1"/>
    <col min="15" max="15" width="14.5" style="183" customWidth="1"/>
    <col min="16" max="16" width="53.5" style="183" customWidth="1"/>
    <col min="17" max="16384" width="9.125" style="183"/>
  </cols>
  <sheetData>
    <row r="1" spans="1:15" ht="16.5" customHeight="1">
      <c r="K1" s="453" t="s">
        <v>879</v>
      </c>
    </row>
    <row r="2" spans="1:15" ht="16.5" customHeight="1">
      <c r="L2" s="453"/>
    </row>
    <row r="3" spans="1:15" ht="30" customHeight="1">
      <c r="A3" s="1905" t="s">
        <v>880</v>
      </c>
      <c r="B3" s="1905"/>
      <c r="C3" s="1905"/>
      <c r="D3" s="1905"/>
      <c r="E3" s="1905"/>
      <c r="F3" s="1905"/>
      <c r="G3" s="1905"/>
      <c r="H3" s="1905"/>
      <c r="I3" s="1905"/>
      <c r="J3" s="1905"/>
      <c r="K3" s="1905"/>
      <c r="L3" s="441"/>
      <c r="M3" s="441"/>
      <c r="N3" s="441"/>
      <c r="O3" s="441"/>
    </row>
    <row r="5" spans="1:15" ht="54.75" customHeight="1">
      <c r="A5" s="641"/>
      <c r="B5" s="642" t="s">
        <v>1306</v>
      </c>
      <c r="C5" s="642" t="s">
        <v>392</v>
      </c>
      <c r="D5" s="642" t="s">
        <v>371</v>
      </c>
      <c r="E5" s="142"/>
      <c r="F5" s="142"/>
      <c r="G5" s="142"/>
      <c r="H5" s="142"/>
      <c r="I5" s="142"/>
      <c r="J5" s="142"/>
      <c r="K5" s="142"/>
      <c r="L5" s="142"/>
    </row>
    <row r="6" spans="1:15" ht="68.25" customHeight="1">
      <c r="A6" s="643" t="s">
        <v>52</v>
      </c>
      <c r="B6" s="644">
        <v>375386.7</v>
      </c>
      <c r="C6" s="644">
        <v>375386.70000000007</v>
      </c>
      <c r="D6" s="644">
        <v>375386.70000000007</v>
      </c>
      <c r="E6" s="142"/>
      <c r="F6" s="142"/>
      <c r="G6" s="142"/>
      <c r="H6" s="142"/>
      <c r="I6" s="142"/>
      <c r="J6" s="142"/>
      <c r="K6" s="142"/>
      <c r="L6" s="142"/>
    </row>
    <row r="7" spans="1:15" ht="30" customHeight="1">
      <c r="A7" s="142"/>
      <c r="B7" s="142"/>
      <c r="C7" s="142"/>
      <c r="D7" s="142"/>
      <c r="E7" s="142"/>
      <c r="F7" s="142"/>
      <c r="G7" s="142"/>
      <c r="H7" s="142"/>
      <c r="I7" s="142"/>
      <c r="J7" s="142"/>
      <c r="K7" s="142"/>
      <c r="L7" s="142"/>
    </row>
    <row r="8" spans="1:15" ht="30" customHeight="1">
      <c r="A8" s="142"/>
      <c r="B8" s="645" t="s">
        <v>744</v>
      </c>
      <c r="C8" s="646" t="s">
        <v>745</v>
      </c>
      <c r="D8" s="646" t="s">
        <v>746</v>
      </c>
      <c r="E8" s="646" t="s">
        <v>274</v>
      </c>
      <c r="F8" s="646" t="s">
        <v>747</v>
      </c>
      <c r="G8" s="646" t="s">
        <v>275</v>
      </c>
      <c r="H8" s="646" t="s">
        <v>748</v>
      </c>
      <c r="I8" s="646" t="s">
        <v>487</v>
      </c>
      <c r="J8" s="647" t="s">
        <v>277</v>
      </c>
      <c r="K8" s="142"/>
      <c r="L8" s="142"/>
    </row>
    <row r="9" spans="1:15" ht="29.25" customHeight="1">
      <c r="A9" s="142" t="s">
        <v>749</v>
      </c>
      <c r="B9" s="648" t="s">
        <v>750</v>
      </c>
      <c r="C9" s="649">
        <v>575</v>
      </c>
      <c r="D9" s="650" t="s">
        <v>751</v>
      </c>
      <c r="E9" s="651">
        <v>13028</v>
      </c>
      <c r="F9" s="650" t="s">
        <v>472</v>
      </c>
      <c r="G9" s="650" t="s">
        <v>752</v>
      </c>
      <c r="H9" s="652">
        <v>28.59</v>
      </c>
      <c r="I9" s="653" t="s">
        <v>753</v>
      </c>
      <c r="J9" s="654">
        <v>0</v>
      </c>
      <c r="K9" s="142"/>
      <c r="L9" s="142"/>
    </row>
    <row r="10" spans="1:15" ht="28.5" customHeight="1">
      <c r="A10" s="142" t="s">
        <v>754</v>
      </c>
      <c r="B10" s="648" t="s">
        <v>750</v>
      </c>
      <c r="C10" s="649">
        <v>575</v>
      </c>
      <c r="D10" s="650" t="s">
        <v>751</v>
      </c>
      <c r="E10" s="651">
        <v>13028</v>
      </c>
      <c r="F10" s="650" t="s">
        <v>472</v>
      </c>
      <c r="G10" s="650" t="s">
        <v>752</v>
      </c>
      <c r="H10" s="652">
        <v>28.59</v>
      </c>
      <c r="I10" s="653" t="s">
        <v>753</v>
      </c>
      <c r="J10" s="654">
        <v>0</v>
      </c>
      <c r="K10" s="142"/>
      <c r="L10" s="142"/>
    </row>
    <row r="11" spans="1:15" ht="30" customHeight="1" thickBot="1">
      <c r="A11" s="142"/>
      <c r="B11" s="142"/>
      <c r="C11" s="142"/>
      <c r="D11" s="142"/>
      <c r="E11" s="142"/>
      <c r="F11" s="142"/>
      <c r="G11" s="142"/>
      <c r="H11" s="142"/>
      <c r="I11" s="142"/>
      <c r="J11" s="142"/>
      <c r="K11" s="142"/>
      <c r="L11" s="142"/>
    </row>
    <row r="12" spans="1:15" ht="67.5" customHeight="1">
      <c r="A12" s="142"/>
      <c r="B12" s="655" t="s">
        <v>741</v>
      </c>
      <c r="C12" s="656" t="s">
        <v>755</v>
      </c>
      <c r="D12" s="656" t="s">
        <v>756</v>
      </c>
      <c r="E12" s="657" t="s">
        <v>757</v>
      </c>
      <c r="F12" s="142"/>
      <c r="G12" s="142"/>
      <c r="H12" s="142"/>
      <c r="I12" s="142"/>
      <c r="J12" s="142"/>
      <c r="K12" s="142"/>
      <c r="L12" s="142"/>
    </row>
    <row r="13" spans="1:15" ht="17.25" customHeight="1">
      <c r="A13" s="142"/>
      <c r="B13" s="658" t="s">
        <v>742</v>
      </c>
      <c r="C13" s="659">
        <v>607</v>
      </c>
      <c r="D13" s="660">
        <f>(C13*2)*H9</f>
        <v>34708.26</v>
      </c>
      <c r="E13" s="661">
        <f>D13*5</f>
        <v>173541.30000000002</v>
      </c>
      <c r="F13" s="142"/>
      <c r="G13" s="142"/>
      <c r="H13" s="142"/>
      <c r="I13" s="142"/>
      <c r="J13" s="142"/>
      <c r="K13" s="142"/>
      <c r="L13" s="142"/>
    </row>
    <row r="14" spans="1:15" ht="30" customHeight="1" thickBot="1">
      <c r="A14" s="142"/>
      <c r="B14" s="662" t="s">
        <v>743</v>
      </c>
      <c r="C14" s="663">
        <v>706</v>
      </c>
      <c r="D14" s="660">
        <f>(C14*2)*H9</f>
        <v>40369.08</v>
      </c>
      <c r="E14" s="664">
        <f>D14*5</f>
        <v>201845.40000000002</v>
      </c>
      <c r="F14" s="142"/>
      <c r="G14" s="142"/>
      <c r="H14" s="142"/>
      <c r="I14" s="142"/>
      <c r="J14" s="142"/>
      <c r="K14" s="142"/>
      <c r="L14" s="142"/>
    </row>
    <row r="15" spans="1:15" ht="30" customHeight="1">
      <c r="A15" s="142"/>
      <c r="B15" s="154"/>
      <c r="C15" s="665">
        <v>1313</v>
      </c>
      <c r="D15" s="660">
        <f>SUM(D13:D14)</f>
        <v>75077.34</v>
      </c>
      <c r="E15" s="666">
        <f>SUM(E13:E14)</f>
        <v>375386.70000000007</v>
      </c>
      <c r="F15" s="142"/>
      <c r="G15" s="142"/>
      <c r="H15" s="142"/>
      <c r="I15" s="142"/>
      <c r="J15" s="142"/>
      <c r="K15" s="142"/>
      <c r="L15" s="142"/>
    </row>
  </sheetData>
  <mergeCells count="1">
    <mergeCell ref="A3:K3"/>
  </mergeCells>
  <pageMargins left="0.7" right="0.7" top="0.75" bottom="0.75" header="0.3" footer="0.3"/>
  <pageSetup paperSize="9" scale="41" orientation="portrait" r:id="rId1"/>
  <colBreaks count="1" manualBreakCount="1">
    <brk id="13" max="13" man="1"/>
  </colBreak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sheetPr>
  <dimension ref="A1:R33"/>
  <sheetViews>
    <sheetView zoomScaleNormal="100" workbookViewId="0">
      <selection activeCell="L19" sqref="L19"/>
    </sheetView>
  </sheetViews>
  <sheetFormatPr defaultRowHeight="14.25"/>
  <cols>
    <col min="2" max="2" width="22.125" customWidth="1"/>
    <col min="3" max="3" width="21" customWidth="1"/>
    <col min="4" max="4" width="22.125" customWidth="1"/>
    <col min="5" max="5" width="22.5" customWidth="1"/>
    <col min="6" max="6" width="14.25" customWidth="1"/>
    <col min="7" max="7" width="36" style="224" customWidth="1"/>
    <col min="8" max="8" width="14.875" customWidth="1"/>
    <col min="9" max="9" width="21" customWidth="1"/>
    <col min="10" max="10" width="26.125" customWidth="1"/>
    <col min="16" max="16" width="16.5" customWidth="1"/>
  </cols>
  <sheetData>
    <row r="1" spans="1:18">
      <c r="H1" s="453" t="s">
        <v>881</v>
      </c>
    </row>
    <row r="2" spans="1:18" ht="15">
      <c r="J2" s="442"/>
    </row>
    <row r="3" spans="1:18" s="223" customFormat="1" ht="40.5" customHeight="1">
      <c r="A3" s="1906" t="s">
        <v>203</v>
      </c>
      <c r="B3" s="1906"/>
      <c r="C3" s="1906"/>
      <c r="D3" s="1906"/>
      <c r="E3" s="1906"/>
      <c r="F3" s="1906"/>
      <c r="G3" s="1906"/>
      <c r="H3" s="1906"/>
      <c r="I3" s="441"/>
      <c r="J3" s="441"/>
      <c r="K3" s="441"/>
      <c r="L3" s="441"/>
      <c r="M3" s="441"/>
      <c r="N3" s="441"/>
      <c r="O3" s="222"/>
      <c r="P3" s="222"/>
      <c r="Q3" s="222"/>
      <c r="R3" s="222"/>
    </row>
    <row r="5" spans="1:18">
      <c r="A5" s="179"/>
      <c r="B5" s="179"/>
      <c r="C5" s="179"/>
      <c r="D5" s="179"/>
      <c r="E5" s="179"/>
      <c r="F5" s="179"/>
      <c r="G5" s="705"/>
      <c r="H5" s="179"/>
      <c r="I5" s="179"/>
      <c r="J5" s="179"/>
      <c r="K5" s="179"/>
      <c r="L5" s="179"/>
      <c r="M5" s="179"/>
      <c r="N5" s="179"/>
      <c r="O5" s="179"/>
      <c r="P5" s="179"/>
      <c r="Q5" s="179"/>
    </row>
    <row r="6" spans="1:18" ht="38.25" customHeight="1">
      <c r="A6" s="179"/>
      <c r="B6" s="530"/>
      <c r="C6" s="706" t="s">
        <v>266</v>
      </c>
      <c r="D6" s="706" t="s">
        <v>267</v>
      </c>
      <c r="E6" s="706" t="s">
        <v>371</v>
      </c>
      <c r="F6" s="179"/>
      <c r="G6" s="705"/>
      <c r="H6" s="179"/>
      <c r="I6" s="179"/>
      <c r="J6" s="179"/>
      <c r="K6" s="179"/>
      <c r="L6" s="179"/>
      <c r="M6" s="179"/>
      <c r="N6" s="179"/>
      <c r="O6" s="179"/>
      <c r="P6" s="179"/>
      <c r="Q6" s="179"/>
    </row>
    <row r="7" spans="1:18" ht="38.25">
      <c r="A7" s="179"/>
      <c r="B7" s="533" t="s">
        <v>52</v>
      </c>
      <c r="C7" s="667">
        <v>1516160</v>
      </c>
      <c r="D7" s="668">
        <v>1516160</v>
      </c>
      <c r="E7" s="667">
        <v>1516160</v>
      </c>
      <c r="F7" s="179"/>
      <c r="G7" s="705"/>
      <c r="H7" s="179"/>
      <c r="I7" s="179"/>
      <c r="J7" s="179"/>
      <c r="K7" s="179"/>
      <c r="L7" s="179"/>
      <c r="M7" s="179"/>
      <c r="N7" s="179"/>
      <c r="O7" s="179"/>
      <c r="P7" s="179"/>
      <c r="Q7" s="179"/>
    </row>
    <row r="8" spans="1:18">
      <c r="A8" s="179"/>
      <c r="B8" s="179"/>
      <c r="C8" s="179"/>
      <c r="D8" s="179"/>
      <c r="E8" s="179"/>
      <c r="F8" s="179"/>
      <c r="G8" s="705"/>
      <c r="H8" s="179"/>
      <c r="I8" s="179"/>
      <c r="J8" s="179"/>
      <c r="K8" s="179"/>
      <c r="L8" s="179"/>
      <c r="M8" s="179"/>
      <c r="N8" s="179"/>
      <c r="O8" s="179"/>
      <c r="P8" s="179"/>
      <c r="Q8" s="179"/>
    </row>
    <row r="9" spans="1:18">
      <c r="A9" s="179"/>
      <c r="B9" s="179"/>
      <c r="C9" s="179"/>
      <c r="D9" s="179"/>
      <c r="E9" s="179"/>
      <c r="F9" s="179"/>
      <c r="G9" s="705"/>
      <c r="H9" s="179"/>
      <c r="I9" s="179"/>
      <c r="J9" s="179"/>
      <c r="K9" s="179"/>
      <c r="L9" s="179"/>
      <c r="M9" s="179"/>
      <c r="N9" s="179"/>
      <c r="O9" s="179"/>
      <c r="P9" s="179"/>
      <c r="Q9" s="179"/>
    </row>
    <row r="10" spans="1:18" ht="25.5">
      <c r="A10" s="179"/>
      <c r="B10" s="707" t="s">
        <v>274</v>
      </c>
      <c r="C10" s="1909" t="s">
        <v>275</v>
      </c>
      <c r="D10" s="1910"/>
      <c r="E10" s="708" t="s">
        <v>277</v>
      </c>
      <c r="F10" s="708" t="s">
        <v>758</v>
      </c>
      <c r="G10" s="708" t="s">
        <v>759</v>
      </c>
      <c r="H10" s="179"/>
      <c r="I10" s="179"/>
      <c r="Q10" s="179"/>
    </row>
    <row r="11" spans="1:18" ht="18" customHeight="1">
      <c r="A11" s="179"/>
      <c r="B11" s="709">
        <v>16141</v>
      </c>
      <c r="C11" s="1907" t="s">
        <v>731</v>
      </c>
      <c r="D11" s="1908"/>
      <c r="E11" s="710" t="s">
        <v>472</v>
      </c>
      <c r="F11" s="710">
        <v>160.5</v>
      </c>
      <c r="G11" s="711">
        <v>164.85</v>
      </c>
      <c r="H11" s="179"/>
      <c r="I11" s="179"/>
      <c r="Q11" s="179"/>
    </row>
    <row r="12" spans="1:18" ht="21.75" customHeight="1">
      <c r="A12" s="179"/>
      <c r="B12" s="709">
        <v>16142</v>
      </c>
      <c r="C12" s="1907" t="s">
        <v>734</v>
      </c>
      <c r="D12" s="1908"/>
      <c r="E12" s="710" t="s">
        <v>472</v>
      </c>
      <c r="F12" s="710">
        <v>276.70999999999998</v>
      </c>
      <c r="G12" s="710">
        <v>291.55</v>
      </c>
      <c r="H12" s="179"/>
      <c r="I12" s="179"/>
      <c r="Q12" s="179"/>
    </row>
    <row r="13" spans="1:18" ht="42" customHeight="1">
      <c r="A13" s="179"/>
      <c r="B13" s="709">
        <v>16143</v>
      </c>
      <c r="C13" s="1907" t="s">
        <v>768</v>
      </c>
      <c r="D13" s="1908"/>
      <c r="E13" s="710">
        <v>21</v>
      </c>
      <c r="F13" s="710">
        <v>403.35</v>
      </c>
      <c r="G13" s="710">
        <v>430.33</v>
      </c>
      <c r="H13" s="179"/>
      <c r="I13" s="179"/>
      <c r="Q13" s="179"/>
    </row>
    <row r="14" spans="1:18" ht="41.25" customHeight="1">
      <c r="A14" s="179"/>
      <c r="B14" s="709">
        <v>16144</v>
      </c>
      <c r="C14" s="1907" t="s">
        <v>769</v>
      </c>
      <c r="D14" s="1908"/>
      <c r="E14" s="710" t="s">
        <v>472</v>
      </c>
      <c r="F14" s="710">
        <v>789.95</v>
      </c>
      <c r="G14" s="710">
        <v>833.42</v>
      </c>
      <c r="H14" s="179"/>
      <c r="I14" s="179"/>
      <c r="Q14" s="179"/>
    </row>
    <row r="15" spans="1:18" ht="39.75" customHeight="1">
      <c r="A15" s="179"/>
      <c r="B15" s="709">
        <v>16145</v>
      </c>
      <c r="C15" s="1907" t="s">
        <v>771</v>
      </c>
      <c r="D15" s="1908"/>
      <c r="E15" s="710" t="s">
        <v>472</v>
      </c>
      <c r="F15" s="710">
        <v>560.95000000000005</v>
      </c>
      <c r="G15" s="710">
        <v>597.9</v>
      </c>
      <c r="H15" s="179"/>
      <c r="I15" s="179"/>
      <c r="Q15" s="179"/>
    </row>
    <row r="16" spans="1:18" ht="30.75" customHeight="1">
      <c r="A16" s="179"/>
      <c r="B16" s="709">
        <v>16146</v>
      </c>
      <c r="C16" s="1907" t="s">
        <v>773</v>
      </c>
      <c r="D16" s="1908"/>
      <c r="E16" s="710">
        <v>21</v>
      </c>
      <c r="F16" s="710">
        <v>219.25</v>
      </c>
      <c r="G16" s="710">
        <v>229.52</v>
      </c>
      <c r="H16" s="179"/>
      <c r="I16" s="179"/>
      <c r="Q16" s="179"/>
    </row>
    <row r="17" spans="1:17" ht="31.5" customHeight="1">
      <c r="A17" s="179"/>
      <c r="B17" s="709">
        <v>16147</v>
      </c>
      <c r="C17" s="1907" t="s">
        <v>774</v>
      </c>
      <c r="D17" s="1908"/>
      <c r="E17" s="710">
        <v>21</v>
      </c>
      <c r="F17" s="710">
        <v>251.85</v>
      </c>
      <c r="G17" s="710">
        <v>265.37</v>
      </c>
      <c r="H17" s="179"/>
      <c r="I17" s="179"/>
      <c r="J17" s="179"/>
      <c r="K17" s="179"/>
      <c r="L17" s="179"/>
      <c r="M17" s="179"/>
      <c r="N17" s="179"/>
      <c r="O17" s="179"/>
      <c r="P17" s="179"/>
      <c r="Q17" s="179"/>
    </row>
    <row r="18" spans="1:17" ht="25.5" customHeight="1">
      <c r="A18" s="179"/>
      <c r="B18" s="709">
        <v>16139</v>
      </c>
      <c r="C18" s="1907" t="s">
        <v>775</v>
      </c>
      <c r="D18" s="1908"/>
      <c r="E18" s="710" t="s">
        <v>472</v>
      </c>
      <c r="F18" s="710">
        <v>15.49</v>
      </c>
      <c r="G18" s="711">
        <v>16.579999999999998</v>
      </c>
      <c r="H18" s="179"/>
      <c r="I18" s="179"/>
      <c r="J18" s="179"/>
      <c r="K18" s="179"/>
      <c r="L18" s="179"/>
      <c r="M18" s="179"/>
      <c r="N18" s="179"/>
      <c r="O18" s="179"/>
      <c r="P18" s="179"/>
      <c r="Q18" s="179"/>
    </row>
    <row r="19" spans="1:17" ht="42" customHeight="1">
      <c r="A19" s="179"/>
      <c r="B19" s="717" t="s">
        <v>472</v>
      </c>
      <c r="C19" s="1913" t="s">
        <v>776</v>
      </c>
      <c r="D19" s="1914"/>
      <c r="E19" s="710">
        <v>4</v>
      </c>
      <c r="F19" s="710">
        <v>40.659999999999997</v>
      </c>
      <c r="G19" s="711">
        <v>46.88</v>
      </c>
      <c r="H19" s="179"/>
      <c r="I19" s="179"/>
      <c r="J19" s="179"/>
      <c r="K19" s="179"/>
      <c r="L19" s="179"/>
      <c r="M19" s="179"/>
      <c r="N19" s="179"/>
      <c r="O19" s="179"/>
      <c r="P19" s="179"/>
      <c r="Q19" s="179"/>
    </row>
    <row r="20" spans="1:17">
      <c r="A20" s="179"/>
      <c r="B20" s="179"/>
      <c r="C20" s="705"/>
      <c r="D20" s="179"/>
      <c r="E20" s="179"/>
      <c r="F20" s="718"/>
      <c r="G20" s="179"/>
      <c r="H20" s="179"/>
      <c r="I20" s="179"/>
      <c r="J20" s="179"/>
      <c r="K20" s="179"/>
      <c r="L20" s="179"/>
      <c r="M20" s="179"/>
      <c r="N20" s="179"/>
      <c r="O20" s="179"/>
      <c r="P20" s="179"/>
      <c r="Q20" s="179"/>
    </row>
    <row r="21" spans="1:17">
      <c r="A21" s="179"/>
      <c r="B21" s="179"/>
      <c r="C21" s="705"/>
      <c r="D21" s="179"/>
      <c r="E21" s="179"/>
      <c r="F21" s="179"/>
      <c r="G21" s="179"/>
      <c r="H21" s="179"/>
      <c r="I21" s="179"/>
      <c r="J21" s="179"/>
      <c r="K21" s="179"/>
      <c r="L21" s="179"/>
      <c r="M21" s="179"/>
      <c r="N21" s="179"/>
      <c r="O21" s="179"/>
      <c r="P21" s="179"/>
      <c r="Q21" s="179"/>
    </row>
    <row r="22" spans="1:17">
      <c r="A22" s="179"/>
      <c r="B22" s="719" t="s">
        <v>777</v>
      </c>
      <c r="C22" s="719"/>
      <c r="D22" s="720">
        <v>2060</v>
      </c>
      <c r="E22" s="179"/>
      <c r="F22" s="179"/>
      <c r="G22" s="179"/>
      <c r="H22" s="179"/>
      <c r="I22" s="179"/>
      <c r="J22" s="179"/>
      <c r="K22" s="179"/>
      <c r="L22" s="179"/>
      <c r="M22" s="179"/>
      <c r="N22" s="179"/>
      <c r="O22" s="179"/>
      <c r="P22" s="179"/>
      <c r="Q22" s="179"/>
    </row>
    <row r="23" spans="1:17">
      <c r="A23" s="179"/>
      <c r="B23" s="719" t="s">
        <v>778</v>
      </c>
      <c r="C23" s="719"/>
      <c r="D23" s="720">
        <f>D22*D24</f>
        <v>1516160</v>
      </c>
      <c r="E23" s="179"/>
      <c r="F23" s="179"/>
      <c r="G23" s="179"/>
      <c r="H23" s="179"/>
      <c r="I23" s="179"/>
      <c r="J23" s="179"/>
      <c r="K23" s="179"/>
      <c r="L23" s="179"/>
      <c r="M23" s="179"/>
      <c r="N23" s="179"/>
      <c r="O23" s="179"/>
      <c r="P23" s="179"/>
      <c r="Q23" s="179"/>
    </row>
    <row r="24" spans="1:17">
      <c r="A24" s="179"/>
      <c r="B24" s="719" t="s">
        <v>779</v>
      </c>
      <c r="C24" s="719"/>
      <c r="D24" s="721">
        <v>736</v>
      </c>
      <c r="E24" s="179"/>
      <c r="F24" s="179"/>
      <c r="G24" s="179"/>
      <c r="H24" s="179"/>
      <c r="I24" s="179"/>
      <c r="J24" s="179"/>
      <c r="K24" s="179"/>
      <c r="L24" s="179"/>
      <c r="M24" s="179"/>
      <c r="N24" s="179"/>
      <c r="O24" s="179"/>
      <c r="P24" s="179"/>
      <c r="Q24" s="179"/>
    </row>
    <row r="25" spans="1:17">
      <c r="A25" s="179"/>
      <c r="B25" s="719" t="s">
        <v>780</v>
      </c>
      <c r="C25" s="719"/>
      <c r="D25" s="720">
        <v>1152</v>
      </c>
      <c r="E25" s="722"/>
      <c r="F25" s="179"/>
      <c r="G25" s="179"/>
      <c r="H25" s="179"/>
      <c r="I25" s="179"/>
      <c r="J25" s="179"/>
      <c r="K25" s="179"/>
      <c r="L25" s="179"/>
      <c r="M25" s="179"/>
      <c r="N25" s="179"/>
      <c r="O25" s="179"/>
      <c r="P25" s="179"/>
      <c r="Q25" s="179"/>
    </row>
    <row r="27" spans="1:17">
      <c r="B27" s="723" t="s">
        <v>760</v>
      </c>
      <c r="C27" s="723" t="s">
        <v>761</v>
      </c>
      <c r="D27" s="724" t="s">
        <v>762</v>
      </c>
      <c r="E27" s="724" t="s">
        <v>763</v>
      </c>
      <c r="F27" s="724" t="s">
        <v>764</v>
      </c>
      <c r="G27" s="725" t="s">
        <v>765</v>
      </c>
      <c r="H27" s="723" t="s">
        <v>766</v>
      </c>
    </row>
    <row r="28" spans="1:17" ht="15" customHeight="1">
      <c r="B28" s="726" t="s">
        <v>767</v>
      </c>
      <c r="C28" s="727">
        <v>200</v>
      </c>
      <c r="D28" s="712">
        <v>130</v>
      </c>
      <c r="E28" s="712">
        <v>65</v>
      </c>
      <c r="F28" s="712">
        <v>125</v>
      </c>
      <c r="G28" s="712">
        <v>65</v>
      </c>
      <c r="H28" s="1911">
        <v>35</v>
      </c>
    </row>
    <row r="29" spans="1:17" ht="52.5" customHeight="1">
      <c r="B29" s="726"/>
      <c r="C29" s="727"/>
      <c r="D29" s="712"/>
      <c r="E29" s="712"/>
      <c r="F29" s="712"/>
      <c r="G29" s="712"/>
      <c r="H29" s="1912"/>
    </row>
    <row r="30" spans="1:17">
      <c r="B30" s="517" t="s">
        <v>472</v>
      </c>
      <c r="C30" s="517" t="s">
        <v>472</v>
      </c>
      <c r="D30" s="517" t="s">
        <v>472</v>
      </c>
      <c r="E30" s="517" t="s">
        <v>472</v>
      </c>
      <c r="F30" s="713" t="s">
        <v>472</v>
      </c>
      <c r="G30" s="517" t="s">
        <v>472</v>
      </c>
      <c r="H30" s="517" t="s">
        <v>472</v>
      </c>
    </row>
    <row r="31" spans="1:17" ht="55.5" customHeight="1">
      <c r="B31" s="714" t="s">
        <v>770</v>
      </c>
      <c r="C31" s="715">
        <v>620</v>
      </c>
      <c r="D31" s="517"/>
      <c r="E31" s="517"/>
      <c r="F31" s="517"/>
      <c r="G31" s="517"/>
      <c r="H31" s="517"/>
    </row>
    <row r="32" spans="1:17" ht="40.5" customHeight="1">
      <c r="B32" s="714" t="s">
        <v>772</v>
      </c>
      <c r="C32" s="715">
        <v>116</v>
      </c>
      <c r="D32" s="517"/>
      <c r="E32" s="517"/>
      <c r="F32" s="517"/>
      <c r="G32" s="517"/>
      <c r="H32" s="517"/>
    </row>
    <row r="33" spans="2:8">
      <c r="B33" s="714" t="s">
        <v>390</v>
      </c>
      <c r="C33" s="716">
        <f>SUM(C31:C32)</f>
        <v>736</v>
      </c>
      <c r="D33" s="179"/>
      <c r="E33" s="179"/>
      <c r="F33" s="179"/>
      <c r="G33" s="179"/>
      <c r="H33" s="179"/>
    </row>
  </sheetData>
  <mergeCells count="12">
    <mergeCell ref="A3:H3"/>
    <mergeCell ref="C14:D14"/>
    <mergeCell ref="C10:D10"/>
    <mergeCell ref="C11:D11"/>
    <mergeCell ref="H28:H29"/>
    <mergeCell ref="C12:D12"/>
    <mergeCell ref="C13:D13"/>
    <mergeCell ref="C15:D15"/>
    <mergeCell ref="C16:D16"/>
    <mergeCell ref="C17:D17"/>
    <mergeCell ref="C18:D18"/>
    <mergeCell ref="C19:D19"/>
  </mergeCells>
  <pageMargins left="0.7" right="0.7" top="0.75" bottom="0.75" header="0.3" footer="0.3"/>
  <pageSetup paperSize="9" scale="47"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sheetPr>
  <dimension ref="A1:J17"/>
  <sheetViews>
    <sheetView zoomScale="87" zoomScaleNormal="87" workbookViewId="0">
      <selection activeCell="G1" sqref="G1:H1"/>
    </sheetView>
  </sheetViews>
  <sheetFormatPr defaultColWidth="8.875" defaultRowHeight="12.75"/>
  <cols>
    <col min="1" max="1" width="37" style="179" customWidth="1"/>
    <col min="2" max="2" width="17.25" style="179" customWidth="1"/>
    <col min="3" max="3" width="14.25" style="179" customWidth="1"/>
    <col min="4" max="4" width="17.125" style="179" customWidth="1"/>
    <col min="5" max="5" width="20.875" style="179" customWidth="1"/>
    <col min="6" max="6" width="15" style="179" customWidth="1"/>
    <col min="7" max="7" width="12.75" style="179" customWidth="1"/>
    <col min="8" max="8" width="13" style="179" customWidth="1"/>
    <col min="9" max="9" width="29.125" style="179" customWidth="1"/>
    <col min="10" max="16384" width="8.875" style="179"/>
  </cols>
  <sheetData>
    <row r="1" spans="1:10" ht="15" customHeight="1">
      <c r="G1" s="1800" t="s">
        <v>1028</v>
      </c>
      <c r="H1" s="1800"/>
    </row>
    <row r="2" spans="1:10">
      <c r="A2" s="972" t="s">
        <v>1018</v>
      </c>
    </row>
    <row r="3" spans="1:10" ht="79.5" customHeight="1">
      <c r="A3" s="973" t="s">
        <v>265</v>
      </c>
      <c r="B3" s="973" t="s">
        <v>1019</v>
      </c>
      <c r="C3" s="973" t="s">
        <v>1020</v>
      </c>
      <c r="D3" s="973" t="s">
        <v>1021</v>
      </c>
      <c r="E3" s="973" t="s">
        <v>1022</v>
      </c>
      <c r="F3" s="517"/>
      <c r="G3" s="517"/>
      <c r="H3" s="517"/>
      <c r="I3" s="517"/>
    </row>
    <row r="4" spans="1:10" ht="37.5" customHeight="1">
      <c r="A4" s="974" t="s">
        <v>1023</v>
      </c>
      <c r="B4" s="975">
        <f>F9</f>
        <v>847872</v>
      </c>
      <c r="C4" s="975">
        <f>G9</f>
        <v>847872</v>
      </c>
      <c r="D4" s="975">
        <f>H9</f>
        <v>847872</v>
      </c>
      <c r="E4" s="975">
        <f>H9</f>
        <v>847872</v>
      </c>
      <c r="F4" s="517"/>
      <c r="G4" s="517"/>
      <c r="H4" s="517"/>
      <c r="I4" s="517"/>
    </row>
    <row r="5" spans="1:10">
      <c r="A5" s="976" t="s">
        <v>472</v>
      </c>
      <c r="B5" s="517" t="s">
        <v>472</v>
      </c>
      <c r="C5" s="517" t="s">
        <v>472</v>
      </c>
      <c r="D5" s="977" t="s">
        <v>472</v>
      </c>
      <c r="E5" s="517"/>
      <c r="F5" s="517"/>
      <c r="G5" s="517"/>
      <c r="H5" s="517"/>
      <c r="I5" s="517"/>
      <c r="J5" s="517"/>
    </row>
    <row r="6" spans="1:10" ht="14.25" customHeight="1">
      <c r="A6" s="1915" t="s">
        <v>1024</v>
      </c>
      <c r="B6" s="1916"/>
      <c r="C6" s="1916"/>
      <c r="D6" s="1916"/>
      <c r="E6" s="1916"/>
      <c r="F6" s="1916"/>
      <c r="G6" s="1916"/>
      <c r="H6" s="1916"/>
      <c r="I6" s="517"/>
      <c r="J6" s="517"/>
    </row>
    <row r="7" spans="1:10">
      <c r="A7" s="1917" t="s">
        <v>1</v>
      </c>
      <c r="B7" s="1917" t="s">
        <v>1025</v>
      </c>
      <c r="C7" s="1918" t="s">
        <v>281</v>
      </c>
      <c r="D7" s="1918"/>
      <c r="E7" s="1918"/>
      <c r="F7" s="1918" t="s">
        <v>1026</v>
      </c>
      <c r="G7" s="1918"/>
      <c r="H7" s="1918"/>
      <c r="I7" s="517"/>
      <c r="J7" s="517"/>
    </row>
    <row r="8" spans="1:10">
      <c r="A8" s="1917"/>
      <c r="B8" s="1917"/>
      <c r="C8" s="978" t="s">
        <v>12</v>
      </c>
      <c r="D8" s="978" t="s">
        <v>13</v>
      </c>
      <c r="E8" s="978" t="s">
        <v>14</v>
      </c>
      <c r="F8" s="978" t="s">
        <v>844</v>
      </c>
      <c r="G8" s="978" t="s">
        <v>13</v>
      </c>
      <c r="H8" s="978" t="s">
        <v>14</v>
      </c>
      <c r="I8" s="517"/>
      <c r="J8" s="517"/>
    </row>
    <row r="9" spans="1:10" ht="30.75" customHeight="1">
      <c r="A9" s="979" t="s">
        <v>1027</v>
      </c>
      <c r="B9" s="980">
        <v>1152</v>
      </c>
      <c r="C9" s="712">
        <v>736</v>
      </c>
      <c r="D9" s="712">
        <v>736</v>
      </c>
      <c r="E9" s="712">
        <v>736</v>
      </c>
      <c r="F9" s="981">
        <f>$B$9*C9</f>
        <v>847872</v>
      </c>
      <c r="G9" s="981">
        <f>$B$9*D9</f>
        <v>847872</v>
      </c>
      <c r="H9" s="981">
        <f>$B$9*E9</f>
        <v>847872</v>
      </c>
      <c r="I9" s="517"/>
      <c r="J9" s="517"/>
    </row>
    <row r="10" spans="1:10">
      <c r="A10" s="517"/>
      <c r="B10" s="517"/>
      <c r="C10" s="517"/>
      <c r="D10" s="517"/>
      <c r="E10" s="517"/>
      <c r="F10" s="517"/>
      <c r="G10" s="517"/>
      <c r="H10" s="517"/>
      <c r="I10" s="517"/>
      <c r="J10" s="517"/>
    </row>
    <row r="11" spans="1:10">
      <c r="A11" s="976"/>
      <c r="B11" s="976"/>
      <c r="C11" s="517"/>
      <c r="D11" s="517"/>
      <c r="E11" s="517"/>
      <c r="F11" s="517"/>
      <c r="G11" s="517"/>
      <c r="H11" s="517"/>
      <c r="I11" s="517"/>
      <c r="J11" s="517"/>
    </row>
    <row r="17" spans="1:1">
      <c r="A17" s="982"/>
    </row>
  </sheetData>
  <mergeCells count="6">
    <mergeCell ref="G1:H1"/>
    <mergeCell ref="A6:H6"/>
    <mergeCell ref="A7:A8"/>
    <mergeCell ref="B7:B8"/>
    <mergeCell ref="C7:E7"/>
    <mergeCell ref="F7:H7"/>
  </mergeCells>
  <pageMargins left="0.23622047244094491" right="0.23622047244094491" top="0.74803149606299213" bottom="0.74803149606299213" header="0.31496062992125984" footer="0.31496062992125984"/>
  <pageSetup scale="55" fitToHeight="0" orientation="landscape"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sheetPr>
  <dimension ref="A1:J24"/>
  <sheetViews>
    <sheetView zoomScale="70" zoomScaleNormal="70" workbookViewId="0">
      <selection activeCell="A5" sqref="A5"/>
    </sheetView>
  </sheetViews>
  <sheetFormatPr defaultRowHeight="14.25"/>
  <cols>
    <col min="1" max="1" width="33.125" customWidth="1"/>
    <col min="2" max="2" width="93.5" customWidth="1"/>
    <col min="3" max="3" width="15.875" customWidth="1"/>
    <col min="4" max="4" width="17.5" customWidth="1"/>
    <col min="5" max="5" width="18.875" customWidth="1"/>
    <col min="6" max="6" width="15.75" customWidth="1"/>
    <col min="7" max="7" width="16.5" customWidth="1"/>
  </cols>
  <sheetData>
    <row r="1" spans="1:10">
      <c r="F1" s="1800" t="s">
        <v>1322</v>
      </c>
      <c r="G1" s="1800"/>
    </row>
    <row r="2" spans="1:10">
      <c r="A2" s="1087" t="s">
        <v>1074</v>
      </c>
      <c r="B2" s="179"/>
      <c r="C2" s="179"/>
      <c r="D2" s="179"/>
      <c r="E2" s="179"/>
      <c r="H2" s="179"/>
      <c r="I2" s="179"/>
      <c r="J2" s="179"/>
    </row>
    <row r="3" spans="1:10">
      <c r="A3" s="179"/>
      <c r="B3" s="179"/>
      <c r="C3" s="179"/>
      <c r="D3" s="179"/>
      <c r="E3" s="179"/>
      <c r="F3" s="179"/>
      <c r="G3" s="179"/>
      <c r="H3" s="179"/>
      <c r="I3" s="179"/>
      <c r="J3" s="179"/>
    </row>
    <row r="4" spans="1:10" ht="63.75">
      <c r="A4" s="1088" t="s">
        <v>265</v>
      </c>
      <c r="B4" s="1089" t="s">
        <v>1019</v>
      </c>
      <c r="C4" s="1089" t="s">
        <v>1020</v>
      </c>
      <c r="D4" s="1089" t="s">
        <v>1021</v>
      </c>
      <c r="E4" s="1089" t="s">
        <v>1022</v>
      </c>
      <c r="F4" s="179"/>
      <c r="G4" s="179"/>
      <c r="H4" s="179"/>
      <c r="I4" s="179"/>
      <c r="J4" s="179"/>
    </row>
    <row r="5" spans="1:10" ht="25.5">
      <c r="A5" s="1459" t="s">
        <v>52</v>
      </c>
      <c r="B5" s="1460">
        <f>G13</f>
        <v>605000</v>
      </c>
      <c r="C5" s="1460">
        <v>96800</v>
      </c>
      <c r="D5" s="1460">
        <f>C5</f>
        <v>96800</v>
      </c>
      <c r="E5" s="993">
        <f>D5</f>
        <v>96800</v>
      </c>
      <c r="F5" s="1090"/>
      <c r="G5" s="179"/>
      <c r="H5" s="179"/>
      <c r="I5" s="179"/>
      <c r="J5" s="179"/>
    </row>
    <row r="6" spans="1:10">
      <c r="A6" s="179"/>
      <c r="B6" s="179"/>
      <c r="C6" s="179"/>
      <c r="D6" s="179"/>
      <c r="E6" s="179"/>
      <c r="F6" s="179"/>
      <c r="G6" s="179"/>
      <c r="H6" s="179"/>
      <c r="I6" s="179"/>
      <c r="J6" s="179"/>
    </row>
    <row r="7" spans="1:10">
      <c r="A7" s="179"/>
      <c r="B7" s="179"/>
      <c r="C7" s="179"/>
      <c r="D7" s="179"/>
      <c r="E7" s="179"/>
      <c r="F7" s="179"/>
      <c r="G7" s="179"/>
      <c r="H7" s="179"/>
      <c r="I7" s="179"/>
      <c r="J7" s="179"/>
    </row>
    <row r="8" spans="1:10" ht="35.25" customHeight="1">
      <c r="A8" s="1919" t="s">
        <v>1075</v>
      </c>
      <c r="B8" s="1919"/>
      <c r="C8" s="1919"/>
      <c r="D8" s="1919"/>
      <c r="E8" s="1919"/>
      <c r="F8" s="1919"/>
      <c r="G8" s="1919"/>
      <c r="H8" s="179"/>
      <c r="I8" s="179"/>
      <c r="J8" s="179"/>
    </row>
    <row r="9" spans="1:10" s="150" customFormat="1" ht="57">
      <c r="A9" s="152" t="s">
        <v>860</v>
      </c>
      <c r="B9" s="152" t="s">
        <v>1076</v>
      </c>
      <c r="C9" s="152" t="s">
        <v>1077</v>
      </c>
      <c r="D9" s="152" t="s">
        <v>1078</v>
      </c>
      <c r="E9" s="152" t="s">
        <v>1079</v>
      </c>
      <c r="F9" s="152" t="s">
        <v>1080</v>
      </c>
      <c r="G9" s="152" t="s">
        <v>1081</v>
      </c>
      <c r="H9" s="524"/>
      <c r="I9" s="524"/>
      <c r="J9" s="524"/>
    </row>
    <row r="10" spans="1:10" ht="254.25">
      <c r="A10" s="1091" t="s">
        <v>1082</v>
      </c>
      <c r="B10" s="1092" t="s">
        <v>1083</v>
      </c>
      <c r="C10" s="1093">
        <v>6250</v>
      </c>
      <c r="D10" s="153" t="s">
        <v>1084</v>
      </c>
      <c r="E10" s="153" t="s">
        <v>1085</v>
      </c>
      <c r="F10" s="361">
        <v>3000</v>
      </c>
      <c r="G10" s="1094">
        <v>605000</v>
      </c>
      <c r="H10" s="179"/>
      <c r="I10" s="179"/>
      <c r="J10" s="179"/>
    </row>
    <row r="11" spans="1:10" ht="90">
      <c r="A11" s="1091" t="s">
        <v>1086</v>
      </c>
      <c r="B11" s="1093" t="s">
        <v>1087</v>
      </c>
      <c r="C11" s="361">
        <v>605000</v>
      </c>
      <c r="D11" s="153" t="s">
        <v>1088</v>
      </c>
      <c r="E11" s="153" t="s">
        <v>1089</v>
      </c>
      <c r="F11" s="362">
        <v>3000</v>
      </c>
      <c r="G11" s="1095" t="s">
        <v>287</v>
      </c>
      <c r="H11" s="179"/>
      <c r="I11" s="179"/>
      <c r="J11" s="179"/>
    </row>
    <row r="12" spans="1:10" ht="14.45" customHeight="1">
      <c r="A12" s="1920" t="s">
        <v>1090</v>
      </c>
      <c r="B12" s="1920"/>
      <c r="C12" s="1920"/>
      <c r="D12" s="1920"/>
      <c r="E12" s="1920"/>
      <c r="F12" s="1096" t="s">
        <v>472</v>
      </c>
      <c r="G12" s="1097">
        <v>605000</v>
      </c>
      <c r="H12" s="179"/>
      <c r="I12" s="179"/>
      <c r="J12" s="179"/>
    </row>
    <row r="13" spans="1:10">
      <c r="A13" s="1098" t="s">
        <v>472</v>
      </c>
      <c r="B13" s="1098" t="s">
        <v>472</v>
      </c>
      <c r="C13" s="1098" t="s">
        <v>472</v>
      </c>
      <c r="D13" s="1098" t="s">
        <v>472</v>
      </c>
      <c r="E13" s="1098" t="s">
        <v>1091</v>
      </c>
      <c r="F13" s="1099" t="s">
        <v>472</v>
      </c>
      <c r="G13" s="1100">
        <v>605000</v>
      </c>
      <c r="H13" s="179"/>
      <c r="I13" s="179"/>
      <c r="J13" s="179"/>
    </row>
    <row r="14" spans="1:10">
      <c r="A14" s="179"/>
      <c r="B14" s="179"/>
      <c r="C14" s="179"/>
      <c r="D14" s="179"/>
      <c r="E14" s="179"/>
      <c r="F14" s="179"/>
      <c r="G14" s="179"/>
      <c r="H14" s="179"/>
      <c r="I14" s="179"/>
      <c r="J14" s="179"/>
    </row>
    <row r="15" spans="1:10">
      <c r="A15" s="179"/>
      <c r="B15" s="179"/>
      <c r="C15" s="179"/>
      <c r="D15" s="179"/>
      <c r="E15" s="179"/>
      <c r="F15" s="179"/>
      <c r="G15" s="179"/>
      <c r="H15" s="179"/>
      <c r="I15" s="179"/>
      <c r="J15" s="179"/>
    </row>
    <row r="16" spans="1:10">
      <c r="A16" s="179"/>
      <c r="B16" s="179"/>
      <c r="C16" s="179"/>
      <c r="D16" s="179"/>
      <c r="E16" s="179"/>
      <c r="F16" s="179"/>
      <c r="G16" s="179"/>
      <c r="H16" s="179"/>
      <c r="I16" s="179"/>
      <c r="J16" s="179"/>
    </row>
    <row r="17" spans="1:10">
      <c r="A17" s="179"/>
      <c r="B17" s="179"/>
      <c r="C17" s="179"/>
      <c r="D17" s="179"/>
      <c r="E17" s="179"/>
      <c r="F17" s="179"/>
      <c r="G17" s="179"/>
      <c r="H17" s="179"/>
      <c r="I17" s="179"/>
      <c r="J17" s="179"/>
    </row>
    <row r="18" spans="1:10">
      <c r="A18" s="179"/>
      <c r="B18" s="179"/>
      <c r="C18" s="179"/>
      <c r="D18" s="179"/>
      <c r="E18" s="179"/>
      <c r="F18" s="179"/>
      <c r="G18" s="179"/>
      <c r="H18" s="179"/>
      <c r="I18" s="179"/>
      <c r="J18" s="179"/>
    </row>
    <row r="19" spans="1:10">
      <c r="A19" s="179"/>
      <c r="B19" s="179"/>
      <c r="C19" s="179"/>
      <c r="D19" s="179"/>
      <c r="E19" s="179"/>
      <c r="F19" s="179"/>
      <c r="G19" s="179"/>
      <c r="H19" s="179"/>
      <c r="I19" s="179"/>
      <c r="J19" s="179"/>
    </row>
    <row r="20" spans="1:10">
      <c r="A20" s="179"/>
      <c r="B20" s="179"/>
      <c r="C20" s="179"/>
      <c r="D20" s="179"/>
      <c r="E20" s="179"/>
      <c r="F20" s="179"/>
      <c r="G20" s="179"/>
      <c r="H20" s="179"/>
      <c r="I20" s="179"/>
      <c r="J20" s="179"/>
    </row>
    <row r="21" spans="1:10">
      <c r="A21" s="179"/>
      <c r="B21" s="179"/>
      <c r="C21" s="179"/>
      <c r="D21" s="179"/>
      <c r="E21" s="179"/>
      <c r="F21" s="179"/>
      <c r="G21" s="179"/>
      <c r="H21" s="179"/>
      <c r="I21" s="179"/>
      <c r="J21" s="179"/>
    </row>
    <row r="22" spans="1:10">
      <c r="A22" s="179"/>
      <c r="B22" s="179"/>
      <c r="C22" s="179"/>
      <c r="D22" s="179"/>
      <c r="E22" s="179"/>
      <c r="F22" s="179"/>
      <c r="G22" s="179"/>
      <c r="H22" s="179"/>
      <c r="I22" s="179"/>
      <c r="J22" s="179"/>
    </row>
    <row r="23" spans="1:10">
      <c r="A23" s="179"/>
      <c r="B23" s="179"/>
      <c r="C23" s="179"/>
      <c r="D23" s="179"/>
      <c r="E23" s="179"/>
      <c r="F23" s="179"/>
      <c r="G23" s="179"/>
      <c r="H23" s="179"/>
      <c r="I23" s="179"/>
      <c r="J23" s="179"/>
    </row>
    <row r="24" spans="1:10">
      <c r="A24" s="179"/>
      <c r="B24" s="179"/>
      <c r="C24" s="179"/>
      <c r="D24" s="179"/>
      <c r="E24" s="179"/>
      <c r="F24" s="179"/>
      <c r="G24" s="179"/>
      <c r="H24" s="179"/>
      <c r="I24" s="179"/>
      <c r="J24" s="179"/>
    </row>
  </sheetData>
  <mergeCells count="3">
    <mergeCell ref="A8:G8"/>
    <mergeCell ref="A12:E12"/>
    <mergeCell ref="F1:G1"/>
  </mergeCells>
  <pageMargins left="0.23622047244094491" right="0.23622047244094491" top="0.74803149606299213" bottom="0.74803149606299213" header="0.31496062992125984" footer="0.31496062992125984"/>
  <pageSetup scale="60" orientation="landscape"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pageSetUpPr fitToPage="1"/>
  </sheetPr>
  <dimension ref="B1:T36"/>
  <sheetViews>
    <sheetView zoomScale="80" zoomScaleNormal="80" workbookViewId="0">
      <selection activeCell="B3" sqref="B3:J3"/>
    </sheetView>
  </sheetViews>
  <sheetFormatPr defaultColWidth="9.25" defaultRowHeight="14.25"/>
  <cols>
    <col min="1" max="1" width="9.25" style="90"/>
    <col min="2" max="2" width="31.5" style="90" customWidth="1"/>
    <col min="3" max="3" width="29.5" style="90" customWidth="1"/>
    <col min="4" max="4" width="19.75" style="90" customWidth="1"/>
    <col min="5" max="5" width="19.5" style="90" customWidth="1"/>
    <col min="6" max="6" width="17.5" style="90" customWidth="1"/>
    <col min="7" max="7" width="16.5" style="90" customWidth="1"/>
    <col min="8" max="8" width="11.25" style="90" bestFit="1" customWidth="1"/>
    <col min="9" max="9" width="19.75" style="90" customWidth="1"/>
    <col min="10" max="10" width="14.25" style="90" customWidth="1"/>
    <col min="11" max="11" width="37" style="90" customWidth="1"/>
    <col min="12" max="12" width="13.5" style="90" customWidth="1"/>
    <col min="13" max="13" width="12" style="90" customWidth="1"/>
    <col min="14" max="14" width="13.75" style="90" customWidth="1"/>
    <col min="15" max="15" width="20.5" style="90" customWidth="1"/>
    <col min="16" max="16" width="15.5" style="90" customWidth="1"/>
    <col min="17" max="17" width="30" style="90" customWidth="1"/>
    <col min="18" max="21" width="12.5" style="90" customWidth="1"/>
    <col min="22" max="22" width="13.25" style="90" customWidth="1"/>
    <col min="23" max="16384" width="9.25" style="90"/>
  </cols>
  <sheetData>
    <row r="1" spans="2:20">
      <c r="P1" s="529" t="s">
        <v>925</v>
      </c>
    </row>
    <row r="2" spans="2:20">
      <c r="P2" s="529"/>
    </row>
    <row r="3" spans="2:20" ht="16.5" customHeight="1">
      <c r="B3" s="1925" t="s">
        <v>1337</v>
      </c>
      <c r="C3" s="1925"/>
      <c r="D3" s="1925"/>
      <c r="E3" s="1925"/>
      <c r="F3" s="1925"/>
      <c r="G3" s="1925"/>
      <c r="H3" s="1925"/>
      <c r="I3" s="1925"/>
      <c r="J3" s="1925"/>
    </row>
    <row r="4" spans="2:20" ht="18.75" customHeight="1">
      <c r="B4" s="728"/>
      <c r="C4" s="728"/>
      <c r="D4" s="728"/>
      <c r="E4" s="728" t="s">
        <v>1017</v>
      </c>
      <c r="F4" s="728"/>
      <c r="G4" s="728"/>
      <c r="H4" s="728"/>
      <c r="I4" s="728"/>
    </row>
    <row r="6" spans="2:20" ht="75">
      <c r="B6" s="15" t="s">
        <v>265</v>
      </c>
      <c r="C6" s="15" t="s">
        <v>1015</v>
      </c>
      <c r="D6" s="15" t="s">
        <v>1016</v>
      </c>
      <c r="E6" s="15" t="s">
        <v>376</v>
      </c>
      <c r="F6" s="91"/>
      <c r="G6" s="91"/>
      <c r="H6" s="91"/>
      <c r="I6" s="91"/>
      <c r="J6" s="91"/>
    </row>
    <row r="7" spans="2:20" ht="30">
      <c r="B7" s="16" t="s">
        <v>53</v>
      </c>
      <c r="C7" s="732">
        <f>D22*E22*ROUND(H22/2,0)</f>
        <v>2501.5199999999995</v>
      </c>
      <c r="D7" s="732">
        <f>D22*E22*H22</f>
        <v>5003.0399999999991</v>
      </c>
      <c r="E7" s="670">
        <f>D7</f>
        <v>5003.0399999999991</v>
      </c>
      <c r="G7" s="423"/>
      <c r="H7" s="423"/>
      <c r="I7" s="423"/>
    </row>
    <row r="8" spans="2:20" ht="51" customHeight="1">
      <c r="B8" s="16" t="s">
        <v>51</v>
      </c>
      <c r="C8" s="732">
        <f>(D22*E22*ROUND((F22+G22)/2,0))</f>
        <v>10095.419999999998</v>
      </c>
      <c r="D8" s="732">
        <f>(D22*E22*(F22+G22))</f>
        <v>20190.839999999997</v>
      </c>
      <c r="E8" s="670">
        <f>D8</f>
        <v>20190.839999999997</v>
      </c>
    </row>
    <row r="10" spans="2:20" ht="15">
      <c r="F10" s="45"/>
      <c r="G10" s="46" t="s">
        <v>303</v>
      </c>
      <c r="H10" s="46" t="s">
        <v>304</v>
      </c>
      <c r="I10" s="46" t="s">
        <v>305</v>
      </c>
      <c r="J10" s="46" t="s">
        <v>306</v>
      </c>
      <c r="K10" s="93"/>
      <c r="L10" s="45"/>
      <c r="M10" s="45"/>
      <c r="N10" s="45"/>
      <c r="O10" s="1926" t="s">
        <v>307</v>
      </c>
      <c r="P10" s="1926" t="s">
        <v>308</v>
      </c>
      <c r="Q10" s="1926" t="s">
        <v>309</v>
      </c>
      <c r="R10" s="45"/>
      <c r="S10" s="45"/>
      <c r="T10" s="45"/>
    </row>
    <row r="11" spans="2:20" ht="15.75">
      <c r="F11" s="47" t="s">
        <v>310</v>
      </c>
      <c r="G11" s="48">
        <v>2304</v>
      </c>
      <c r="H11" s="48">
        <v>1388</v>
      </c>
      <c r="I11" s="48">
        <v>925</v>
      </c>
      <c r="J11" s="46"/>
      <c r="K11" s="45"/>
      <c r="L11" s="45"/>
      <c r="M11" s="45"/>
      <c r="N11" s="45"/>
      <c r="O11" s="1927"/>
      <c r="P11" s="1927"/>
      <c r="Q11" s="1927"/>
      <c r="R11" s="45"/>
      <c r="S11" s="45"/>
      <c r="T11" s="45"/>
    </row>
    <row r="12" spans="2:20" ht="15.75">
      <c r="F12" s="47" t="s">
        <v>311</v>
      </c>
      <c r="G12" s="50">
        <v>0.24</v>
      </c>
      <c r="H12" s="50">
        <v>0.14460000000000001</v>
      </c>
      <c r="I12" s="50">
        <v>9.64E-2</v>
      </c>
      <c r="J12" s="46">
        <v>0.2359</v>
      </c>
      <c r="K12" s="45"/>
      <c r="L12" s="45"/>
      <c r="M12" s="45"/>
      <c r="N12" s="47" t="s">
        <v>312</v>
      </c>
      <c r="O12" s="46">
        <v>0.28570000000000001</v>
      </c>
      <c r="P12" s="46">
        <v>2.0199999999999999E-2</v>
      </c>
      <c r="Q12" s="46">
        <v>3.2199999999999999E-2</v>
      </c>
      <c r="R12" s="45"/>
      <c r="S12" s="45"/>
      <c r="T12" s="45"/>
    </row>
    <row r="13" spans="2:20" ht="15">
      <c r="F13" s="45"/>
      <c r="G13" s="45"/>
      <c r="H13" s="45"/>
      <c r="I13" s="45"/>
      <c r="J13" s="45"/>
      <c r="K13" s="45"/>
      <c r="L13" s="45"/>
      <c r="M13" s="45"/>
      <c r="N13" s="45"/>
      <c r="O13" s="45"/>
      <c r="P13" s="45"/>
      <c r="Q13" s="45"/>
      <c r="R13" s="45"/>
      <c r="S13" s="45"/>
      <c r="T13" s="45"/>
    </row>
    <row r="14" spans="2:20" ht="15">
      <c r="B14" s="1921" t="s">
        <v>274</v>
      </c>
      <c r="C14" s="1921" t="s">
        <v>275</v>
      </c>
      <c r="D14" s="1921" t="s">
        <v>313</v>
      </c>
      <c r="E14" s="1921"/>
      <c r="F14" s="1921"/>
      <c r="G14" s="1921"/>
      <c r="H14" s="1921"/>
      <c r="I14" s="1921"/>
      <c r="J14" s="1921"/>
      <c r="K14" s="1921"/>
      <c r="L14" s="1921"/>
      <c r="M14" s="1921"/>
      <c r="N14" s="1921"/>
      <c r="O14" s="1921"/>
      <c r="P14" s="1921"/>
      <c r="Q14" s="1921"/>
      <c r="R14" s="1921" t="s">
        <v>314</v>
      </c>
      <c r="S14" s="1921" t="s">
        <v>315</v>
      </c>
      <c r="T14" s="1921" t="s">
        <v>316</v>
      </c>
    </row>
    <row r="15" spans="2:20" ht="60">
      <c r="B15" s="1921"/>
      <c r="C15" s="1921"/>
      <c r="D15" s="1921" t="s">
        <v>317</v>
      </c>
      <c r="E15" s="1921"/>
      <c r="F15" s="1921"/>
      <c r="G15" s="1922" t="s">
        <v>318</v>
      </c>
      <c r="H15" s="1923"/>
      <c r="I15" s="1924"/>
      <c r="J15" s="51" t="s">
        <v>319</v>
      </c>
      <c r="K15" s="1921" t="s">
        <v>320</v>
      </c>
      <c r="L15" s="1921"/>
      <c r="M15" s="1921"/>
      <c r="N15" s="1921" t="s">
        <v>321</v>
      </c>
      <c r="O15" s="1921" t="s">
        <v>322</v>
      </c>
      <c r="P15" s="1921" t="s">
        <v>323</v>
      </c>
      <c r="Q15" s="1921" t="s">
        <v>324</v>
      </c>
      <c r="R15" s="1921"/>
      <c r="S15" s="1921"/>
      <c r="T15" s="1921"/>
    </row>
    <row r="16" spans="2:20" ht="45">
      <c r="B16" s="1921"/>
      <c r="C16" s="1921"/>
      <c r="D16" s="51" t="s">
        <v>325</v>
      </c>
      <c r="E16" s="51" t="s">
        <v>326</v>
      </c>
      <c r="F16" s="51" t="s">
        <v>327</v>
      </c>
      <c r="G16" s="51" t="s">
        <v>325</v>
      </c>
      <c r="H16" s="51" t="s">
        <v>326</v>
      </c>
      <c r="I16" s="51" t="s">
        <v>328</v>
      </c>
      <c r="J16" s="51" t="s">
        <v>329</v>
      </c>
      <c r="K16" s="51" t="s">
        <v>330</v>
      </c>
      <c r="L16" s="52" t="s">
        <v>331</v>
      </c>
      <c r="M16" s="51" t="s">
        <v>332</v>
      </c>
      <c r="N16" s="1921"/>
      <c r="O16" s="1921"/>
      <c r="P16" s="1921"/>
      <c r="Q16" s="1921"/>
      <c r="R16" s="1921"/>
      <c r="S16" s="1921"/>
      <c r="T16" s="1921"/>
    </row>
    <row r="17" spans="2:20" ht="15">
      <c r="B17" s="49">
        <v>1</v>
      </c>
      <c r="C17" s="49">
        <v>2</v>
      </c>
      <c r="D17" s="49">
        <v>3</v>
      </c>
      <c r="E17" s="49">
        <v>4</v>
      </c>
      <c r="F17" s="49">
        <v>5</v>
      </c>
      <c r="G17" s="49">
        <v>6</v>
      </c>
      <c r="H17" s="49">
        <v>7</v>
      </c>
      <c r="I17" s="49">
        <v>8</v>
      </c>
      <c r="J17" s="49">
        <v>9</v>
      </c>
      <c r="K17" s="49" t="s">
        <v>344</v>
      </c>
      <c r="L17" s="49">
        <v>11</v>
      </c>
      <c r="M17" s="49">
        <v>12</v>
      </c>
      <c r="N17" s="49">
        <v>13</v>
      </c>
      <c r="O17" s="49">
        <v>14</v>
      </c>
      <c r="P17" s="49">
        <v>15</v>
      </c>
      <c r="Q17" s="49">
        <v>16</v>
      </c>
      <c r="R17" s="49">
        <v>17</v>
      </c>
      <c r="S17" s="49">
        <v>18</v>
      </c>
      <c r="T17" s="49">
        <v>19</v>
      </c>
    </row>
    <row r="18" spans="2:20" ht="15.75">
      <c r="B18" s="11" t="s">
        <v>345</v>
      </c>
      <c r="C18" s="54" t="s">
        <v>781</v>
      </c>
      <c r="D18" s="55">
        <v>5</v>
      </c>
      <c r="E18" s="55">
        <v>10</v>
      </c>
      <c r="F18" s="55">
        <v>0</v>
      </c>
      <c r="G18" s="56">
        <f>ROUND(D18*G12,2)</f>
        <v>1.2</v>
      </c>
      <c r="H18" s="56">
        <f>ROUND(E18*H12,2)</f>
        <v>1.45</v>
      </c>
      <c r="I18" s="56">
        <f>ROUND(F18*I12,2)</f>
        <v>0</v>
      </c>
      <c r="J18" s="56">
        <f>ROUND((G18+H18+I18)*J12,2)</f>
        <v>0.63</v>
      </c>
      <c r="K18" s="57">
        <f>L18+M18</f>
        <v>9.36</v>
      </c>
      <c r="L18" s="57">
        <v>0</v>
      </c>
      <c r="M18" s="57">
        <v>9.36</v>
      </c>
      <c r="N18" s="58">
        <v>1.35</v>
      </c>
      <c r="O18" s="56">
        <f>ROUND((G18+H18+I18)*O12,2)</f>
        <v>0.76</v>
      </c>
      <c r="P18" s="56">
        <f>ROUND((G18+H18+I18)*P12,2)</f>
        <v>0.05</v>
      </c>
      <c r="Q18" s="56">
        <f>ROUND((G18+H18+I18)*Q12,2)</f>
        <v>0.09</v>
      </c>
      <c r="R18" s="59">
        <f>G18+H18+I18+J18+K18+N18+O18+P18+Q18</f>
        <v>14.889999999999999</v>
      </c>
      <c r="S18" s="60">
        <v>0</v>
      </c>
      <c r="T18" s="59">
        <f>R18-S18</f>
        <v>14.889999999999999</v>
      </c>
    </row>
    <row r="19" spans="2:20" ht="15.75">
      <c r="B19" s="95"/>
      <c r="C19" s="96"/>
      <c r="D19" s="97"/>
      <c r="E19" s="97"/>
      <c r="F19" s="97"/>
      <c r="G19" s="98"/>
      <c r="H19" s="98"/>
      <c r="I19" s="98"/>
      <c r="J19" s="98"/>
      <c r="K19" s="99"/>
      <c r="L19" s="99"/>
      <c r="M19" s="99"/>
      <c r="N19" s="100"/>
      <c r="O19" s="98"/>
      <c r="P19" s="98"/>
      <c r="Q19" s="98"/>
      <c r="R19" s="101"/>
      <c r="S19" s="102"/>
      <c r="T19" s="101"/>
    </row>
    <row r="20" spans="2:20" ht="15.75">
      <c r="B20" s="1825" t="s">
        <v>274</v>
      </c>
      <c r="C20" s="1825" t="s">
        <v>275</v>
      </c>
      <c r="D20" s="1826" t="s">
        <v>382</v>
      </c>
      <c r="E20" s="1826" t="s">
        <v>279</v>
      </c>
      <c r="F20" s="1830" t="s">
        <v>428</v>
      </c>
      <c r="G20" s="1831"/>
      <c r="H20" s="1832"/>
      <c r="I20" s="1822" t="s">
        <v>429</v>
      </c>
    </row>
    <row r="21" spans="2:20" ht="39.6" customHeight="1">
      <c r="B21" s="1825"/>
      <c r="C21" s="1825"/>
      <c r="D21" s="1827"/>
      <c r="E21" s="1827"/>
      <c r="F21" s="39" t="s">
        <v>354</v>
      </c>
      <c r="G21" s="39" t="s">
        <v>355</v>
      </c>
      <c r="H21" s="39" t="s">
        <v>356</v>
      </c>
      <c r="I21" s="1823"/>
    </row>
    <row r="22" spans="2:20" ht="20.65" customHeight="1">
      <c r="B22" s="11" t="s">
        <v>345</v>
      </c>
      <c r="C22" s="36" t="s">
        <v>781</v>
      </c>
      <c r="D22" s="41">
        <f>T18</f>
        <v>14.889999999999999</v>
      </c>
      <c r="E22" s="42">
        <v>6</v>
      </c>
      <c r="F22" s="42">
        <v>170</v>
      </c>
      <c r="G22" s="42">
        <v>56</v>
      </c>
      <c r="H22" s="42">
        <v>56</v>
      </c>
      <c r="I22" s="7">
        <f>D22*E22*(F22+G22+H22)</f>
        <v>25193.879999999997</v>
      </c>
    </row>
    <row r="23" spans="2:20" ht="15.75">
      <c r="B23" s="95"/>
      <c r="C23" s="103"/>
      <c r="D23" s="104"/>
      <c r="E23" s="105"/>
      <c r="F23" s="105"/>
      <c r="G23" s="105"/>
      <c r="H23" s="105"/>
      <c r="I23" s="106"/>
    </row>
    <row r="24" spans="2:20">
      <c r="B24" s="455" t="s">
        <v>784</v>
      </c>
      <c r="C24" s="528"/>
      <c r="D24" s="528"/>
      <c r="E24" s="528"/>
    </row>
    <row r="25" spans="2:20" ht="12.75" customHeight="1">
      <c r="B25" s="455"/>
      <c r="C25" s="528"/>
      <c r="D25" s="528"/>
      <c r="E25" s="528"/>
    </row>
    <row r="26" spans="2:20" ht="11.25" customHeight="1"/>
    <row r="33" spans="2:5">
      <c r="B33" s="528"/>
      <c r="C33" s="528"/>
      <c r="D33" s="528"/>
      <c r="E33" s="528"/>
    </row>
    <row r="34" spans="2:5">
      <c r="B34" s="142"/>
    </row>
    <row r="35" spans="2:5">
      <c r="B35" s="142"/>
    </row>
    <row r="36" spans="2:5">
      <c r="B36" s="142"/>
    </row>
  </sheetData>
  <mergeCells count="24">
    <mergeCell ref="B3:J3"/>
    <mergeCell ref="O10:O11"/>
    <mergeCell ref="P10:P11"/>
    <mergeCell ref="Q10:Q11"/>
    <mergeCell ref="B14:B16"/>
    <mergeCell ref="C14:C16"/>
    <mergeCell ref="D14:M14"/>
    <mergeCell ref="N14:Q14"/>
    <mergeCell ref="I20:I21"/>
    <mergeCell ref="R14:R16"/>
    <mergeCell ref="S14:S16"/>
    <mergeCell ref="T14:T16"/>
    <mergeCell ref="D15:F15"/>
    <mergeCell ref="G15:I15"/>
    <mergeCell ref="K15:M15"/>
    <mergeCell ref="N15:N16"/>
    <mergeCell ref="O15:O16"/>
    <mergeCell ref="P15:P16"/>
    <mergeCell ref="Q15:Q16"/>
    <mergeCell ref="B20:B21"/>
    <mergeCell ref="C20:C21"/>
    <mergeCell ref="D20:D21"/>
    <mergeCell ref="E20:E21"/>
    <mergeCell ref="F20:H20"/>
  </mergeCells>
  <pageMargins left="0.7" right="0.7" top="0.75" bottom="0.75" header="0.3" footer="0.3"/>
  <pageSetup paperSize="9" scale="35" orientation="landscape"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sheetPr>
  <dimension ref="A1:AD36"/>
  <sheetViews>
    <sheetView zoomScale="75" zoomScaleNormal="75" workbookViewId="0">
      <selection activeCell="A6" sqref="A6"/>
    </sheetView>
  </sheetViews>
  <sheetFormatPr defaultColWidth="9.125" defaultRowHeight="15"/>
  <cols>
    <col min="1" max="1" width="31.5" style="1104" customWidth="1"/>
    <col min="2" max="2" width="25.5" style="1104" customWidth="1"/>
    <col min="3" max="3" width="19.5" style="1104" customWidth="1"/>
    <col min="4" max="4" width="21.75" style="1104" customWidth="1"/>
    <col min="5" max="5" width="20.25" style="1104" customWidth="1"/>
    <col min="6" max="6" width="20" style="1104" customWidth="1"/>
    <col min="7" max="10" width="23.25" style="1104" customWidth="1"/>
    <col min="11" max="11" width="30.75" style="1104" bestFit="1" customWidth="1"/>
    <col min="12" max="12" width="10.25" style="1104" bestFit="1" customWidth="1"/>
    <col min="13" max="13" width="10.875" style="1104" customWidth="1"/>
    <col min="14" max="14" width="19.875" style="1104" customWidth="1"/>
    <col min="15" max="15" width="15.5" style="1104" customWidth="1"/>
    <col min="16" max="16" width="25.875" style="1104" customWidth="1"/>
    <col min="17" max="17" width="12.5" style="1104" customWidth="1"/>
    <col min="18" max="18" width="13.875" style="1104" bestFit="1" customWidth="1"/>
    <col min="19" max="19" width="10.875" style="1104" bestFit="1" customWidth="1"/>
    <col min="20" max="20" width="9.5" style="1104" bestFit="1" customWidth="1"/>
    <col min="21" max="21" width="8.5" style="1104" bestFit="1" customWidth="1"/>
    <col min="22" max="22" width="6.75" style="1104" bestFit="1" customWidth="1"/>
    <col min="23" max="27" width="4.75" style="1104" bestFit="1" customWidth="1"/>
    <col min="28" max="28" width="8.5" style="1104" bestFit="1" customWidth="1"/>
    <col min="29" max="29" width="11.875" style="1104" customWidth="1"/>
    <col min="30" max="30" width="6.75" style="1104" bestFit="1" customWidth="1"/>
    <col min="31" max="16384" width="9.125" style="1104"/>
  </cols>
  <sheetData>
    <row r="1" spans="1:30">
      <c r="P1" s="529" t="s">
        <v>1339</v>
      </c>
    </row>
    <row r="2" spans="1:30">
      <c r="A2" s="1412" t="s">
        <v>1309</v>
      </c>
      <c r="B2" s="179"/>
      <c r="C2" s="179"/>
      <c r="D2" s="179"/>
      <c r="E2" s="179"/>
      <c r="F2" s="179"/>
      <c r="G2" s="179"/>
      <c r="H2" s="179"/>
      <c r="I2" s="179"/>
      <c r="J2" s="179"/>
      <c r="K2" s="179"/>
      <c r="L2" s="179"/>
      <c r="M2" s="179"/>
      <c r="N2" s="179"/>
      <c r="O2" s="179"/>
      <c r="P2" s="179"/>
      <c r="Q2" s="179"/>
      <c r="R2" s="179"/>
      <c r="S2" s="179"/>
      <c r="T2" s="179"/>
      <c r="U2" s="179"/>
    </row>
    <row r="3" spans="1:30">
      <c r="A3" s="179"/>
      <c r="B3" s="179"/>
      <c r="C3" s="179"/>
      <c r="D3" s="179"/>
      <c r="E3" s="179"/>
      <c r="F3" s="179"/>
      <c r="G3" s="179"/>
      <c r="H3" s="179"/>
      <c r="I3" s="179"/>
      <c r="J3" s="179"/>
      <c r="K3" s="179"/>
      <c r="L3" s="179"/>
      <c r="M3" s="179"/>
      <c r="N3" s="179"/>
      <c r="O3" s="179"/>
      <c r="P3" s="179"/>
      <c r="Q3" s="179"/>
      <c r="R3" s="179"/>
      <c r="S3" s="179"/>
      <c r="T3" s="179"/>
      <c r="U3" s="179"/>
    </row>
    <row r="4" spans="1:30">
      <c r="A4" s="179"/>
      <c r="B4" s="179"/>
      <c r="C4" s="179"/>
      <c r="D4" s="179"/>
      <c r="E4" s="179"/>
      <c r="F4" s="179"/>
      <c r="G4" s="179"/>
      <c r="H4" s="179"/>
      <c r="I4" s="179"/>
      <c r="J4" s="179"/>
      <c r="K4" s="179"/>
      <c r="L4" s="179"/>
      <c r="M4" s="179"/>
      <c r="N4" s="179"/>
      <c r="O4" s="179"/>
      <c r="P4" s="179"/>
      <c r="Q4" s="179"/>
      <c r="R4" s="179"/>
      <c r="S4" s="179"/>
      <c r="T4" s="179"/>
      <c r="U4" s="179"/>
    </row>
    <row r="5" spans="1:30" ht="51">
      <c r="A5" s="1088" t="s">
        <v>265</v>
      </c>
      <c r="B5" s="1088" t="s">
        <v>1019</v>
      </c>
      <c r="C5" s="1088" t="s">
        <v>1020</v>
      </c>
      <c r="D5" s="1088" t="s">
        <v>1021</v>
      </c>
      <c r="E5" s="1088" t="s">
        <v>1022</v>
      </c>
      <c r="F5" s="179"/>
      <c r="G5" s="179"/>
      <c r="H5" s="179"/>
      <c r="I5" s="179"/>
      <c r="J5" s="179"/>
      <c r="K5" s="179"/>
      <c r="L5" s="179"/>
      <c r="M5" s="179"/>
      <c r="N5" s="179"/>
      <c r="O5" s="179"/>
      <c r="P5" s="179"/>
      <c r="Q5" s="179"/>
      <c r="R5" s="179"/>
      <c r="S5" s="179"/>
      <c r="T5" s="179"/>
      <c r="U5" s="179"/>
    </row>
    <row r="6" spans="1:30" ht="25.5">
      <c r="A6" s="1413" t="s">
        <v>52</v>
      </c>
      <c r="B6" s="1414">
        <f>J29</f>
        <v>30538</v>
      </c>
      <c r="C6" s="1414">
        <f>O29</f>
        <v>61076</v>
      </c>
      <c r="D6" s="1414">
        <f>T29</f>
        <v>61076</v>
      </c>
      <c r="E6" s="1415">
        <f>T30</f>
        <v>61076</v>
      </c>
      <c r="F6" s="179"/>
      <c r="G6" s="179"/>
      <c r="H6" s="179"/>
      <c r="I6" s="179"/>
      <c r="J6" s="179"/>
      <c r="K6" s="179"/>
      <c r="L6" s="179"/>
      <c r="M6" s="179"/>
      <c r="N6" s="179"/>
      <c r="O6" s="179"/>
      <c r="P6" s="179"/>
      <c r="Q6" s="179"/>
      <c r="R6" s="179"/>
      <c r="S6" s="179"/>
      <c r="T6" s="179"/>
      <c r="U6" s="179"/>
    </row>
    <row r="7" spans="1:30" ht="25.5">
      <c r="A7" s="179"/>
      <c r="B7" s="179"/>
      <c r="C7" s="179"/>
      <c r="D7" s="179"/>
      <c r="E7" s="1356"/>
      <c r="F7" s="179"/>
      <c r="G7" s="179"/>
      <c r="H7" s="1416" t="s">
        <v>1046</v>
      </c>
      <c r="I7" s="1416" t="s">
        <v>1047</v>
      </c>
      <c r="J7" s="1416" t="s">
        <v>1048</v>
      </c>
      <c r="K7" s="1416" t="s">
        <v>1049</v>
      </c>
      <c r="L7" s="179"/>
      <c r="M7" s="179"/>
      <c r="N7" s="1945" t="s">
        <v>1168</v>
      </c>
      <c r="O7" s="1945" t="s">
        <v>1169</v>
      </c>
      <c r="P7" s="1945" t="s">
        <v>1170</v>
      </c>
      <c r="Q7" s="179"/>
      <c r="R7" s="179"/>
      <c r="S7" s="179"/>
      <c r="T7" s="179"/>
      <c r="U7" s="179"/>
    </row>
    <row r="8" spans="1:30" ht="30" customHeight="1">
      <c r="A8" s="179"/>
      <c r="B8" s="179"/>
      <c r="C8" s="179"/>
      <c r="D8" s="179"/>
      <c r="E8" s="179"/>
      <c r="F8" s="179"/>
      <c r="G8" s="163" t="s">
        <v>310</v>
      </c>
      <c r="H8" s="1417">
        <v>2304</v>
      </c>
      <c r="I8" s="1417">
        <v>1388</v>
      </c>
      <c r="J8" s="1417">
        <v>925</v>
      </c>
      <c r="K8" s="1418"/>
      <c r="L8" s="179"/>
      <c r="M8" s="179"/>
      <c r="N8" s="1946"/>
      <c r="O8" s="1946"/>
      <c r="P8" s="1946"/>
      <c r="Q8" s="179"/>
      <c r="R8" s="179"/>
      <c r="S8" s="179"/>
      <c r="T8" s="179"/>
      <c r="U8" s="179"/>
    </row>
    <row r="9" spans="1:30">
      <c r="A9" s="179"/>
      <c r="B9" s="179"/>
      <c r="C9" s="179"/>
      <c r="D9" s="179"/>
      <c r="E9" s="179"/>
      <c r="F9" s="179"/>
      <c r="G9" s="163" t="s">
        <v>311</v>
      </c>
      <c r="H9" s="1417">
        <f>ROUND(H8/9600,4)</f>
        <v>0.24</v>
      </c>
      <c r="I9" s="1417">
        <f>ROUND(I8/9600,4)</f>
        <v>0.14460000000000001</v>
      </c>
      <c r="J9" s="1417">
        <f>ROUND(J8/9600,4)</f>
        <v>9.64E-2</v>
      </c>
      <c r="K9" s="1418">
        <v>0.2359</v>
      </c>
      <c r="L9" s="179"/>
      <c r="M9" s="524" t="s">
        <v>312</v>
      </c>
      <c r="N9" s="1419">
        <v>0.28570000000000001</v>
      </c>
      <c r="O9" s="1419">
        <v>2.0199999999999999E-2</v>
      </c>
      <c r="P9" s="1419">
        <v>3.2199999999999999E-2</v>
      </c>
      <c r="Q9" s="179"/>
      <c r="R9" s="179"/>
      <c r="S9" s="179"/>
      <c r="T9" s="179"/>
      <c r="U9" s="179"/>
    </row>
    <row r="10" spans="1:30">
      <c r="A10" s="179"/>
      <c r="B10" s="179"/>
      <c r="C10" s="179"/>
      <c r="D10" s="179"/>
      <c r="E10" s="179"/>
      <c r="F10" s="179"/>
      <c r="G10" s="179"/>
      <c r="H10" s="179"/>
      <c r="I10" s="179"/>
      <c r="J10" s="179"/>
      <c r="K10" s="179"/>
      <c r="L10" s="179"/>
      <c r="M10" s="179"/>
      <c r="N10" s="179"/>
      <c r="O10" s="179"/>
      <c r="P10" s="179"/>
      <c r="Q10" s="179"/>
      <c r="R10" s="179"/>
      <c r="S10" s="179"/>
      <c r="T10" s="179"/>
      <c r="U10" s="179"/>
    </row>
    <row r="11" spans="1:30">
      <c r="A11" s="179"/>
      <c r="B11" s="179"/>
      <c r="C11" s="179"/>
      <c r="D11" s="179"/>
      <c r="E11" s="179"/>
      <c r="F11" s="179"/>
      <c r="G11" s="179"/>
      <c r="H11" s="179"/>
      <c r="I11" s="179"/>
      <c r="J11" s="179"/>
      <c r="K11" s="179"/>
      <c r="L11" s="179"/>
      <c r="M11" s="179"/>
      <c r="N11" s="179"/>
      <c r="O11" s="179"/>
      <c r="P11" s="179"/>
      <c r="Q11" s="179"/>
      <c r="R11" s="179"/>
      <c r="S11" s="179"/>
      <c r="T11" s="179"/>
      <c r="U11" s="179"/>
    </row>
    <row r="12" spans="1:30">
      <c r="A12" s="179"/>
      <c r="B12" s="179"/>
      <c r="C12" s="179"/>
      <c r="D12" s="179"/>
      <c r="E12" s="179"/>
      <c r="F12" s="179"/>
      <c r="G12" s="179"/>
      <c r="H12" s="179"/>
      <c r="I12" s="179"/>
      <c r="J12" s="179"/>
      <c r="K12" s="179"/>
      <c r="L12" s="179"/>
      <c r="M12" s="179"/>
      <c r="N12" s="179"/>
      <c r="O12" s="179"/>
      <c r="P12" s="179"/>
      <c r="Q12" s="179"/>
      <c r="R12" s="179"/>
      <c r="S12" s="179"/>
      <c r="T12" s="179"/>
      <c r="U12" s="179"/>
    </row>
    <row r="13" spans="1:30" ht="63.75" customHeight="1">
      <c r="A13" s="1944" t="s">
        <v>274</v>
      </c>
      <c r="B13" s="1944" t="s">
        <v>275</v>
      </c>
      <c r="C13" s="1944" t="s">
        <v>313</v>
      </c>
      <c r="D13" s="1944"/>
      <c r="E13" s="1944"/>
      <c r="F13" s="1944"/>
      <c r="G13" s="1944"/>
      <c r="H13" s="1944"/>
      <c r="I13" s="1944"/>
      <c r="J13" s="1944"/>
      <c r="K13" s="1944"/>
      <c r="L13" s="1944"/>
      <c r="M13" s="1944"/>
      <c r="N13" s="1944"/>
      <c r="O13" s="1944"/>
      <c r="P13" s="1944"/>
      <c r="Q13" s="1943" t="s">
        <v>314</v>
      </c>
      <c r="R13" s="1943" t="s">
        <v>315</v>
      </c>
      <c r="S13" s="1943" t="s">
        <v>316</v>
      </c>
      <c r="T13" s="1421"/>
      <c r="U13" s="1421"/>
      <c r="V13" s="1422"/>
      <c r="W13" s="1422"/>
      <c r="X13" s="1422"/>
      <c r="Y13" s="1422"/>
      <c r="Z13" s="1422"/>
      <c r="AA13" s="1422"/>
      <c r="AB13" s="1422"/>
      <c r="AC13" s="1422"/>
      <c r="AD13" s="1422"/>
    </row>
    <row r="14" spans="1:30" ht="54.75" customHeight="1">
      <c r="A14" s="1944"/>
      <c r="B14" s="1944"/>
      <c r="C14" s="1944" t="s">
        <v>317</v>
      </c>
      <c r="D14" s="1944"/>
      <c r="E14" s="1944"/>
      <c r="F14" s="1944" t="s">
        <v>318</v>
      </c>
      <c r="G14" s="1944"/>
      <c r="H14" s="1944"/>
      <c r="I14" s="1420" t="s">
        <v>319</v>
      </c>
      <c r="J14" s="1944" t="s">
        <v>320</v>
      </c>
      <c r="K14" s="1944"/>
      <c r="L14" s="1944"/>
      <c r="M14" s="1944" t="s">
        <v>321</v>
      </c>
      <c r="N14" s="1944" t="s">
        <v>322</v>
      </c>
      <c r="O14" s="1944" t="s">
        <v>323</v>
      </c>
      <c r="P14" s="1944" t="s">
        <v>324</v>
      </c>
      <c r="Q14" s="1943"/>
      <c r="R14" s="1943"/>
      <c r="S14" s="1943"/>
      <c r="T14" s="1421"/>
      <c r="U14" s="1421"/>
      <c r="V14" s="1422"/>
      <c r="W14" s="1422"/>
      <c r="X14" s="1422"/>
      <c r="Y14" s="1422"/>
      <c r="Z14" s="1423"/>
      <c r="AA14" s="1423"/>
      <c r="AB14" s="1423"/>
      <c r="AC14" s="1423"/>
      <c r="AD14" s="1423"/>
    </row>
    <row r="15" spans="1:30" ht="114" customHeight="1">
      <c r="A15" s="1944"/>
      <c r="B15" s="1944"/>
      <c r="C15" s="1420" t="s">
        <v>325</v>
      </c>
      <c r="D15" s="1420" t="s">
        <v>326</v>
      </c>
      <c r="E15" s="1420" t="s">
        <v>327</v>
      </c>
      <c r="F15" s="1420" t="s">
        <v>325</v>
      </c>
      <c r="G15" s="1420" t="s">
        <v>326</v>
      </c>
      <c r="H15" s="1420" t="s">
        <v>328</v>
      </c>
      <c r="I15" s="1420" t="s">
        <v>329</v>
      </c>
      <c r="J15" s="1420" t="s">
        <v>330</v>
      </c>
      <c r="K15" s="1424" t="s">
        <v>331</v>
      </c>
      <c r="L15" s="1420" t="s">
        <v>332</v>
      </c>
      <c r="M15" s="1944"/>
      <c r="N15" s="1944"/>
      <c r="O15" s="1944"/>
      <c r="P15" s="1944"/>
      <c r="Q15" s="1943"/>
      <c r="R15" s="1943"/>
      <c r="S15" s="1943"/>
      <c r="T15" s="1425" t="s">
        <v>333</v>
      </c>
      <c r="U15" s="1425" t="s">
        <v>334</v>
      </c>
      <c r="V15" s="1423" t="s">
        <v>335</v>
      </c>
      <c r="W15" s="1423" t="s">
        <v>336</v>
      </c>
      <c r="X15" s="1423" t="s">
        <v>337</v>
      </c>
      <c r="Y15" s="1423" t="s">
        <v>338</v>
      </c>
      <c r="Z15" s="1423" t="s">
        <v>339</v>
      </c>
      <c r="AA15" s="1423" t="s">
        <v>340</v>
      </c>
      <c r="AB15" s="1426" t="s">
        <v>314</v>
      </c>
      <c r="AC15" s="1426" t="s">
        <v>342</v>
      </c>
      <c r="AD15" s="1427" t="s">
        <v>343</v>
      </c>
    </row>
    <row r="16" spans="1:30" ht="45.6" customHeight="1">
      <c r="A16" s="1428">
        <v>1</v>
      </c>
      <c r="B16" s="1428">
        <v>2</v>
      </c>
      <c r="C16" s="1428">
        <v>3</v>
      </c>
      <c r="D16" s="1428">
        <v>4</v>
      </c>
      <c r="E16" s="1428">
        <v>5</v>
      </c>
      <c r="F16" s="1428">
        <v>6</v>
      </c>
      <c r="G16" s="1428">
        <v>7</v>
      </c>
      <c r="H16" s="1428">
        <v>8</v>
      </c>
      <c r="I16" s="1428">
        <v>9</v>
      </c>
      <c r="J16" s="1428" t="s">
        <v>344</v>
      </c>
      <c r="K16" s="1428">
        <v>11</v>
      </c>
      <c r="L16" s="1428">
        <v>12</v>
      </c>
      <c r="M16" s="1428">
        <v>13</v>
      </c>
      <c r="N16" s="1428">
        <v>14</v>
      </c>
      <c r="O16" s="1428">
        <v>15</v>
      </c>
      <c r="P16" s="1428">
        <v>16</v>
      </c>
      <c r="Q16" s="1428">
        <v>17</v>
      </c>
      <c r="R16" s="1428">
        <v>18</v>
      </c>
      <c r="S16" s="1428">
        <v>19</v>
      </c>
      <c r="T16" s="1428">
        <v>20</v>
      </c>
      <c r="U16" s="1428">
        <v>21</v>
      </c>
      <c r="V16" s="1429">
        <v>22</v>
      </c>
      <c r="W16" s="1429">
        <v>23</v>
      </c>
      <c r="X16" s="1429">
        <v>24</v>
      </c>
      <c r="Y16" s="1429">
        <v>25</v>
      </c>
      <c r="Z16" s="1429">
        <v>26</v>
      </c>
      <c r="AA16" s="1429">
        <v>27</v>
      </c>
      <c r="AB16" s="1429">
        <v>28</v>
      </c>
      <c r="AC16" s="1429">
        <v>29</v>
      </c>
      <c r="AD16" s="1429">
        <v>30</v>
      </c>
    </row>
    <row r="17" spans="1:30" ht="60" customHeight="1">
      <c r="A17" s="1430" t="s">
        <v>345</v>
      </c>
      <c r="B17" s="1431" t="s">
        <v>782</v>
      </c>
      <c r="C17" s="1432">
        <v>11</v>
      </c>
      <c r="D17" s="1432">
        <v>46</v>
      </c>
      <c r="E17" s="1432">
        <v>0</v>
      </c>
      <c r="F17" s="1433">
        <f>ROUND(C17*H9,2)</f>
        <v>2.64</v>
      </c>
      <c r="G17" s="1433">
        <f>ROUND(D17*I9,2)</f>
        <v>6.65</v>
      </c>
      <c r="H17" s="1432">
        <f>ROUND(E17*J9,2)</f>
        <v>0</v>
      </c>
      <c r="I17" s="1433">
        <f t="shared" ref="I17" si="0">(F17+G17)*0.2359</f>
        <v>2.1915110000000002</v>
      </c>
      <c r="J17" s="1434">
        <f>K17+L17</f>
        <v>103.28</v>
      </c>
      <c r="K17" s="1434">
        <v>0</v>
      </c>
      <c r="L17" s="1434">
        <v>103.28</v>
      </c>
      <c r="M17" s="1433">
        <v>4.25</v>
      </c>
      <c r="N17" s="1433">
        <f>ROUND((F17+G17+H17)*N9,2)</f>
        <v>2.65</v>
      </c>
      <c r="O17" s="1433">
        <f>ROUND((F17+G17+H17)*O9,2)</f>
        <v>0.19</v>
      </c>
      <c r="P17" s="1433">
        <f>ROUND((F17+G17+H17)*P9,2)</f>
        <v>0.3</v>
      </c>
      <c r="Q17" s="1435">
        <f>P17+O17+N17+M17+J17+I17+H17+G17+F17</f>
        <v>122.15151100000001</v>
      </c>
      <c r="R17" s="1435">
        <v>0</v>
      </c>
      <c r="S17" s="1435">
        <f>Q17-R17</f>
        <v>122.15151100000001</v>
      </c>
      <c r="T17" s="1434">
        <f>F17+G17+H17</f>
        <v>9.2900000000000009</v>
      </c>
      <c r="U17" s="1434">
        <f>I17</f>
        <v>2.1915110000000002</v>
      </c>
      <c r="V17" s="1436">
        <f>J17</f>
        <v>103.28</v>
      </c>
      <c r="W17" s="1436">
        <v>0</v>
      </c>
      <c r="X17" s="1436">
        <f>N17</f>
        <v>2.65</v>
      </c>
      <c r="Y17" s="1436">
        <f>O17</f>
        <v>0.19</v>
      </c>
      <c r="Z17" s="1436">
        <f>M17+P17</f>
        <v>4.55</v>
      </c>
      <c r="AA17" s="1436">
        <f>R17</f>
        <v>0</v>
      </c>
      <c r="AB17" s="1436">
        <f>Q17</f>
        <v>122.15151100000001</v>
      </c>
      <c r="AC17" s="1436">
        <f>R17</f>
        <v>0</v>
      </c>
      <c r="AD17" s="1436">
        <f>AB17-AC17</f>
        <v>122.15151100000001</v>
      </c>
    </row>
    <row r="18" spans="1:30">
      <c r="A18" s="483"/>
      <c r="B18" s="483"/>
      <c r="C18" s="483"/>
      <c r="D18" s="483"/>
      <c r="E18" s="483"/>
      <c r="F18" s="484"/>
      <c r="G18" s="485"/>
      <c r="H18" s="484"/>
      <c r="I18" s="1437"/>
      <c r="J18" s="484"/>
      <c r="K18" s="485"/>
      <c r="L18" s="485"/>
      <c r="M18" s="485"/>
      <c r="N18" s="484"/>
      <c r="O18" s="484"/>
      <c r="P18" s="487"/>
      <c r="Q18" s="179"/>
      <c r="R18" s="179"/>
      <c r="S18" s="179"/>
      <c r="T18" s="179"/>
      <c r="U18" s="179"/>
    </row>
    <row r="19" spans="1:30">
      <c r="A19" s="179"/>
      <c r="B19" s="179"/>
      <c r="C19" s="179"/>
      <c r="D19" s="179"/>
      <c r="E19" s="179"/>
      <c r="F19" s="179"/>
      <c r="G19" s="179"/>
      <c r="H19" s="179"/>
      <c r="I19" s="179"/>
      <c r="J19" s="179"/>
      <c r="K19" s="179"/>
      <c r="L19" s="179"/>
      <c r="M19" s="179"/>
      <c r="N19" s="179"/>
      <c r="O19" s="179"/>
      <c r="P19" s="179"/>
      <c r="Q19" s="179"/>
      <c r="R19" s="179"/>
      <c r="S19" s="179"/>
      <c r="T19" s="179"/>
      <c r="U19" s="179"/>
    </row>
    <row r="20" spans="1:30">
      <c r="A20" s="179"/>
      <c r="B20" s="179"/>
      <c r="C20" s="179"/>
      <c r="D20" s="179"/>
      <c r="E20" s="179"/>
      <c r="F20" s="179"/>
      <c r="G20" s="179"/>
      <c r="H20" s="179"/>
      <c r="I20" s="179"/>
      <c r="J20" s="179"/>
      <c r="K20" s="179"/>
      <c r="L20" s="179"/>
      <c r="M20" s="179"/>
      <c r="N20" s="179"/>
      <c r="O20" s="179"/>
      <c r="P20" s="179"/>
      <c r="Q20" s="179"/>
      <c r="R20" s="179"/>
      <c r="S20" s="179"/>
      <c r="T20" s="179"/>
      <c r="U20" s="179"/>
    </row>
    <row r="21" spans="1:30" ht="63.75" customHeight="1">
      <c r="A21" s="1438" t="s">
        <v>274</v>
      </c>
      <c r="B21" s="1439" t="s">
        <v>275</v>
      </c>
      <c r="C21" s="1438" t="s">
        <v>1141</v>
      </c>
      <c r="D21" s="1438" t="s">
        <v>1142</v>
      </c>
      <c r="E21" s="1438" t="s">
        <v>315</v>
      </c>
      <c r="F21" s="1438" t="s">
        <v>1143</v>
      </c>
      <c r="G21" s="1438" t="s">
        <v>278</v>
      </c>
      <c r="H21" s="1438" t="s">
        <v>1310</v>
      </c>
      <c r="I21" s="1438" t="s">
        <v>279</v>
      </c>
      <c r="J21" s="1440" t="s">
        <v>1051</v>
      </c>
      <c r="K21" s="1438" t="s">
        <v>352</v>
      </c>
      <c r="L21" s="1933" t="s">
        <v>353</v>
      </c>
      <c r="M21" s="1934"/>
      <c r="N21" s="1934"/>
      <c r="O21" s="1934"/>
      <c r="P21" s="1934"/>
      <c r="Q21" s="1935"/>
      <c r="R21" s="179"/>
      <c r="S21" s="179"/>
      <c r="T21" s="179"/>
      <c r="U21" s="179"/>
    </row>
    <row r="22" spans="1:30" ht="45" customHeight="1">
      <c r="A22" s="1439"/>
      <c r="B22" s="1439"/>
      <c r="C22" s="1438"/>
      <c r="D22" s="1438"/>
      <c r="E22" s="1438"/>
      <c r="F22" s="1438"/>
      <c r="G22" s="1438"/>
      <c r="H22" s="1438"/>
      <c r="I22" s="1438"/>
      <c r="J22" s="1441"/>
      <c r="K22" s="1441"/>
      <c r="L22" s="1441" t="s">
        <v>354</v>
      </c>
      <c r="M22" s="1438" t="s">
        <v>355</v>
      </c>
      <c r="N22" s="1438" t="s">
        <v>356</v>
      </c>
      <c r="O22" s="1438" t="s">
        <v>282</v>
      </c>
      <c r="P22" s="1438" t="s">
        <v>357</v>
      </c>
      <c r="Q22" s="1438" t="s">
        <v>358</v>
      </c>
      <c r="R22" s="1442"/>
      <c r="S22" s="1442"/>
      <c r="T22" s="179"/>
      <c r="U22" s="179"/>
    </row>
    <row r="23" spans="1:30" ht="62.25" customHeight="1">
      <c r="A23" s="546" t="s">
        <v>345</v>
      </c>
      <c r="B23" s="609" t="s">
        <v>782</v>
      </c>
      <c r="C23" s="1443">
        <v>0</v>
      </c>
      <c r="D23" s="1444">
        <f>S17</f>
        <v>122.15151100000001</v>
      </c>
      <c r="E23" s="1443">
        <f>R17</f>
        <v>0</v>
      </c>
      <c r="F23" s="1443">
        <f>D23-E23-C23</f>
        <v>122.15151100000001</v>
      </c>
      <c r="G23" s="1445">
        <f>L23</f>
        <v>500</v>
      </c>
      <c r="H23" s="1445">
        <f>G23/2</f>
        <v>250</v>
      </c>
      <c r="I23" s="1446">
        <v>1</v>
      </c>
      <c r="J23" s="1447">
        <f>F23*G23*I23</f>
        <v>61075.755500000007</v>
      </c>
      <c r="K23" s="1448" t="s">
        <v>785</v>
      </c>
      <c r="L23" s="1449">
        <v>500</v>
      </c>
      <c r="M23" s="1450">
        <v>0</v>
      </c>
      <c r="N23" s="1445">
        <v>0</v>
      </c>
      <c r="O23" s="1445"/>
      <c r="P23" s="1445"/>
      <c r="Q23" s="1451"/>
      <c r="R23" s="1442"/>
      <c r="S23" s="1452"/>
      <c r="T23" s="179"/>
      <c r="U23" s="179"/>
    </row>
    <row r="24" spans="1:30">
      <c r="A24" s="483"/>
      <c r="B24" s="515"/>
      <c r="C24" s="484"/>
      <c r="D24" s="484"/>
      <c r="E24" s="484"/>
      <c r="F24" s="484"/>
      <c r="G24" s="485">
        <f>G23</f>
        <v>500</v>
      </c>
      <c r="H24" s="485">
        <f>H23</f>
        <v>250</v>
      </c>
      <c r="I24" s="484"/>
      <c r="J24" s="1453">
        <f>SUM(J23:J23)</f>
        <v>61075.755500000007</v>
      </c>
      <c r="K24" s="484"/>
      <c r="L24" s="1453">
        <f>L23*I23*F23</f>
        <v>61075.755500000007</v>
      </c>
      <c r="M24" s="1453">
        <f>M23*I23*F23</f>
        <v>0</v>
      </c>
      <c r="N24" s="1453">
        <f>N23*I23*F23</f>
        <v>0</v>
      </c>
      <c r="O24" s="484"/>
      <c r="P24" s="484"/>
      <c r="Q24" s="487"/>
      <c r="R24" s="179"/>
      <c r="S24" s="179"/>
      <c r="T24" s="179"/>
      <c r="U24" s="179"/>
    </row>
    <row r="25" spans="1:30">
      <c r="A25" s="179"/>
      <c r="B25" s="179"/>
      <c r="C25" s="179"/>
      <c r="D25" s="179"/>
      <c r="E25" s="179"/>
      <c r="F25" s="179"/>
      <c r="G25" s="179"/>
      <c r="H25" s="179"/>
      <c r="I25" s="179"/>
      <c r="J25" s="179"/>
      <c r="K25" s="179"/>
      <c r="L25" s="179"/>
      <c r="M25" s="179"/>
      <c r="N25" s="179"/>
      <c r="O25" s="179"/>
      <c r="P25" s="179"/>
      <c r="Q25" s="179"/>
      <c r="R25" s="179"/>
      <c r="S25" s="179"/>
      <c r="T25" s="179"/>
      <c r="U25" s="179"/>
    </row>
    <row r="26" spans="1:30" ht="14.45" customHeight="1">
      <c r="A26" s="1936" t="s">
        <v>359</v>
      </c>
      <c r="B26" s="1936" t="s">
        <v>360</v>
      </c>
      <c r="C26" s="1936" t="s">
        <v>361</v>
      </c>
      <c r="D26" s="1936" t="s">
        <v>362</v>
      </c>
      <c r="E26" s="1936" t="s">
        <v>275</v>
      </c>
      <c r="F26" s="1937" t="s">
        <v>1311</v>
      </c>
      <c r="G26" s="1940" t="s">
        <v>1312</v>
      </c>
      <c r="H26" s="1941"/>
      <c r="I26" s="1941"/>
      <c r="J26" s="1941"/>
      <c r="K26" s="1941"/>
      <c r="L26" s="1941"/>
      <c r="M26" s="1941"/>
      <c r="N26" s="1941"/>
      <c r="O26" s="1941"/>
      <c r="P26" s="1941"/>
      <c r="Q26" s="1941"/>
      <c r="R26" s="1941"/>
      <c r="S26" s="1941"/>
      <c r="T26" s="1941"/>
      <c r="U26" s="1942"/>
    </row>
    <row r="27" spans="1:30">
      <c r="A27" s="1936"/>
      <c r="B27" s="1936"/>
      <c r="C27" s="1936"/>
      <c r="D27" s="1936"/>
      <c r="E27" s="1936"/>
      <c r="F27" s="1938"/>
      <c r="G27" s="994" t="s">
        <v>365</v>
      </c>
      <c r="H27" s="994" t="s">
        <v>366</v>
      </c>
      <c r="I27" s="994" t="s">
        <v>367</v>
      </c>
      <c r="J27" s="994" t="s">
        <v>368</v>
      </c>
      <c r="K27" s="994" t="s">
        <v>369</v>
      </c>
      <c r="L27" s="994" t="s">
        <v>365</v>
      </c>
      <c r="M27" s="994" t="s">
        <v>366</v>
      </c>
      <c r="N27" s="994" t="s">
        <v>367</v>
      </c>
      <c r="O27" s="994" t="s">
        <v>368</v>
      </c>
      <c r="P27" s="994" t="s">
        <v>369</v>
      </c>
      <c r="Q27" s="994" t="s">
        <v>365</v>
      </c>
      <c r="R27" s="994" t="s">
        <v>366</v>
      </c>
      <c r="S27" s="994" t="s">
        <v>367</v>
      </c>
      <c r="T27" s="994" t="s">
        <v>368</v>
      </c>
      <c r="U27" s="994" t="s">
        <v>369</v>
      </c>
    </row>
    <row r="28" spans="1:30" ht="64.5" customHeight="1">
      <c r="A28" s="1936"/>
      <c r="B28" s="1936"/>
      <c r="C28" s="1936"/>
      <c r="D28" s="1936"/>
      <c r="E28" s="1936"/>
      <c r="F28" s="1939"/>
      <c r="G28" s="1940" t="s">
        <v>1313</v>
      </c>
      <c r="H28" s="1941"/>
      <c r="I28" s="1941"/>
      <c r="J28" s="1941"/>
      <c r="K28" s="1941"/>
      <c r="L28" s="1940" t="s">
        <v>691</v>
      </c>
      <c r="M28" s="1941"/>
      <c r="N28" s="1941"/>
      <c r="O28" s="1941"/>
      <c r="P28" s="1941"/>
      <c r="Q28" s="1928" t="s">
        <v>371</v>
      </c>
      <c r="R28" s="1928"/>
      <c r="S28" s="1928"/>
      <c r="T28" s="1928"/>
      <c r="U28" s="1928"/>
    </row>
    <row r="29" spans="1:30">
      <c r="A29" s="1929" t="s">
        <v>372</v>
      </c>
      <c r="B29" s="1930"/>
      <c r="C29" s="1930"/>
      <c r="D29" s="1931"/>
      <c r="E29" s="1931"/>
      <c r="F29" s="1932"/>
      <c r="G29" s="1454">
        <f t="shared" ref="G29:U29" si="1">ROUND(SUM(G30:G86),0)</f>
        <v>0</v>
      </c>
      <c r="H29" s="1454">
        <f t="shared" si="1"/>
        <v>0</v>
      </c>
      <c r="I29" s="1454">
        <f t="shared" si="1"/>
        <v>0</v>
      </c>
      <c r="J29" s="1454">
        <f t="shared" si="1"/>
        <v>30538</v>
      </c>
      <c r="K29" s="1454">
        <f t="shared" si="1"/>
        <v>0</v>
      </c>
      <c r="L29" s="1454">
        <f t="shared" si="1"/>
        <v>0</v>
      </c>
      <c r="M29" s="1454">
        <f t="shared" si="1"/>
        <v>0</v>
      </c>
      <c r="N29" s="1454">
        <f t="shared" si="1"/>
        <v>0</v>
      </c>
      <c r="O29" s="1454">
        <f t="shared" si="1"/>
        <v>61076</v>
      </c>
      <c r="P29" s="1454">
        <f t="shared" si="1"/>
        <v>0</v>
      </c>
      <c r="Q29" s="1454">
        <f t="shared" si="1"/>
        <v>0</v>
      </c>
      <c r="R29" s="1454">
        <f t="shared" si="1"/>
        <v>0</v>
      </c>
      <c r="S29" s="1454">
        <f t="shared" si="1"/>
        <v>0</v>
      </c>
      <c r="T29" s="1454">
        <f t="shared" si="1"/>
        <v>61076</v>
      </c>
      <c r="U29" s="1454">
        <f t="shared" si="1"/>
        <v>0</v>
      </c>
    </row>
    <row r="30" spans="1:30" ht="55.5" customHeight="1">
      <c r="A30" s="1298">
        <v>1</v>
      </c>
      <c r="B30" s="1455"/>
      <c r="C30" s="1456" t="s">
        <v>373</v>
      </c>
      <c r="D30" s="546" t="s">
        <v>345</v>
      </c>
      <c r="E30" s="609" t="s">
        <v>782</v>
      </c>
      <c r="F30" s="1457"/>
      <c r="G30" s="577">
        <f>N24</f>
        <v>0</v>
      </c>
      <c r="H30" s="206">
        <v>0</v>
      </c>
      <c r="I30" s="206">
        <v>0</v>
      </c>
      <c r="J30" s="206">
        <f>F23*H23*I23</f>
        <v>30537.877750000003</v>
      </c>
      <c r="K30" s="206">
        <v>0</v>
      </c>
      <c r="L30" s="1458">
        <f>G30</f>
        <v>0</v>
      </c>
      <c r="M30" s="1458">
        <v>0</v>
      </c>
      <c r="N30" s="1458">
        <f t="shared" ref="N30" si="2">I30</f>
        <v>0</v>
      </c>
      <c r="O30" s="1458">
        <f>F23*G23*I23</f>
        <v>61075.755500000007</v>
      </c>
      <c r="P30" s="1458">
        <v>0</v>
      </c>
      <c r="Q30" s="1458">
        <f>G30</f>
        <v>0</v>
      </c>
      <c r="R30" s="1458">
        <v>0</v>
      </c>
      <c r="S30" s="1458">
        <f t="shared" ref="S30" si="3">N30</f>
        <v>0</v>
      </c>
      <c r="T30" s="1458">
        <f>ROUND(F23*G23*I23,0)</f>
        <v>61076</v>
      </c>
      <c r="U30" s="1458">
        <v>0</v>
      </c>
    </row>
    <row r="31" spans="1:30">
      <c r="A31" s="179"/>
      <c r="B31" s="179"/>
      <c r="C31" s="179"/>
      <c r="D31" s="179"/>
      <c r="E31" s="179"/>
      <c r="F31" s="179"/>
      <c r="G31" s="179"/>
      <c r="H31" s="179"/>
      <c r="I31" s="179"/>
      <c r="J31" s="179"/>
      <c r="K31" s="179"/>
      <c r="L31" s="179"/>
      <c r="M31" s="179"/>
      <c r="N31" s="179"/>
      <c r="O31" s="179"/>
      <c r="P31" s="179"/>
      <c r="Q31" s="179"/>
      <c r="R31" s="179"/>
      <c r="S31" s="179"/>
      <c r="T31" s="179"/>
      <c r="U31" s="179"/>
    </row>
    <row r="32" spans="1:30">
      <c r="A32" s="179"/>
      <c r="B32" s="179"/>
      <c r="C32" s="179"/>
      <c r="D32" s="179"/>
      <c r="E32" s="179"/>
      <c r="F32" s="179"/>
      <c r="G32" s="179"/>
      <c r="H32" s="179"/>
      <c r="I32" s="179"/>
      <c r="J32" s="179"/>
      <c r="K32" s="179"/>
      <c r="L32" s="179"/>
      <c r="M32" s="179"/>
      <c r="N32" s="179"/>
      <c r="O32" s="179"/>
      <c r="P32" s="179"/>
      <c r="Q32" s="179"/>
      <c r="R32" s="179"/>
      <c r="S32" s="179"/>
      <c r="T32" s="179"/>
      <c r="U32" s="179"/>
    </row>
    <row r="33" spans="1:21">
      <c r="A33" s="517"/>
      <c r="B33" s="179"/>
      <c r="C33" s="179"/>
      <c r="D33" s="179"/>
      <c r="E33" s="179"/>
      <c r="F33" s="179"/>
      <c r="G33" s="179"/>
      <c r="H33" s="179"/>
      <c r="I33" s="179"/>
      <c r="J33" s="179"/>
      <c r="K33" s="179"/>
      <c r="L33" s="179"/>
      <c r="M33" s="179"/>
      <c r="N33" s="179"/>
      <c r="O33" s="179"/>
      <c r="P33" s="179"/>
      <c r="Q33" s="179"/>
      <c r="R33" s="179"/>
      <c r="S33" s="179"/>
      <c r="T33" s="179"/>
      <c r="U33" s="179"/>
    </row>
    <row r="34" spans="1:21">
      <c r="A34" s="517"/>
      <c r="B34" s="179"/>
      <c r="C34" s="179"/>
      <c r="D34" s="179"/>
      <c r="E34" s="179"/>
      <c r="F34" s="179"/>
      <c r="G34" s="179"/>
      <c r="H34" s="179"/>
      <c r="I34" s="179"/>
      <c r="J34" s="179"/>
      <c r="K34" s="179"/>
      <c r="L34" s="179"/>
      <c r="M34" s="179"/>
      <c r="N34" s="179"/>
      <c r="O34" s="179"/>
      <c r="P34" s="179"/>
      <c r="Q34" s="179"/>
      <c r="R34" s="179"/>
      <c r="S34" s="179"/>
      <c r="T34" s="179"/>
      <c r="U34" s="179"/>
    </row>
    <row r="35" spans="1:21">
      <c r="A35" s="517"/>
      <c r="B35" s="179"/>
      <c r="C35" s="179"/>
      <c r="D35" s="179"/>
      <c r="E35" s="179"/>
      <c r="F35" s="179"/>
      <c r="G35" s="179"/>
      <c r="H35" s="179"/>
      <c r="I35" s="179"/>
      <c r="J35" s="179"/>
      <c r="K35" s="179"/>
      <c r="L35" s="179"/>
      <c r="M35" s="179"/>
      <c r="N35" s="179"/>
      <c r="O35" s="179"/>
      <c r="P35" s="179"/>
      <c r="Q35" s="179"/>
      <c r="R35" s="179"/>
      <c r="S35" s="179"/>
      <c r="T35" s="179"/>
      <c r="U35" s="179"/>
    </row>
    <row r="36" spans="1:21">
      <c r="A36" s="517"/>
      <c r="B36" s="179"/>
      <c r="C36" s="179"/>
      <c r="D36" s="179"/>
      <c r="E36" s="179"/>
      <c r="F36" s="179"/>
      <c r="G36" s="179"/>
      <c r="H36" s="179"/>
      <c r="I36" s="179"/>
      <c r="J36" s="179"/>
      <c r="K36" s="179"/>
      <c r="L36" s="179"/>
      <c r="M36" s="179"/>
      <c r="N36" s="179"/>
      <c r="O36" s="179"/>
      <c r="P36" s="179"/>
      <c r="Q36" s="179"/>
      <c r="R36" s="179"/>
      <c r="S36" s="179"/>
      <c r="T36" s="179"/>
      <c r="U36" s="179"/>
    </row>
  </sheetData>
  <mergeCells count="29">
    <mergeCell ref="N7:N8"/>
    <mergeCell ref="O7:O8"/>
    <mergeCell ref="P7:P8"/>
    <mergeCell ref="A13:A15"/>
    <mergeCell ref="B13:B15"/>
    <mergeCell ref="C13:L13"/>
    <mergeCell ref="M13:P13"/>
    <mergeCell ref="Q13:Q15"/>
    <mergeCell ref="R13:R15"/>
    <mergeCell ref="S13:S15"/>
    <mergeCell ref="C14:E14"/>
    <mergeCell ref="F14:H14"/>
    <mergeCell ref="J14:L14"/>
    <mergeCell ref="M14:M15"/>
    <mergeCell ref="N14:N15"/>
    <mergeCell ref="O14:O15"/>
    <mergeCell ref="P14:P15"/>
    <mergeCell ref="Q28:U28"/>
    <mergeCell ref="A29:F29"/>
    <mergeCell ref="L21:Q21"/>
    <mergeCell ref="A26:A28"/>
    <mergeCell ref="B26:B28"/>
    <mergeCell ref="C26:C28"/>
    <mergeCell ref="D26:D28"/>
    <mergeCell ref="E26:E28"/>
    <mergeCell ref="F26:F28"/>
    <mergeCell ref="G26:U26"/>
    <mergeCell ref="G28:K28"/>
    <mergeCell ref="L28:P28"/>
  </mergeCells>
  <pageMargins left="0.23622047244094491" right="0.23622047244094491" top="0.74803149606299213" bottom="0.74803149606299213" header="0.31496062992125984" footer="0.31496062992125984"/>
  <pageSetup scale="60" orientation="landscape"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sheetPr>
  <dimension ref="A1:U24"/>
  <sheetViews>
    <sheetView view="pageBreakPreview" zoomScale="60" zoomScaleNormal="100" workbookViewId="0">
      <selection activeCell="I1" sqref="I1"/>
    </sheetView>
  </sheetViews>
  <sheetFormatPr defaultColWidth="9.125" defaultRowHeight="15"/>
  <cols>
    <col min="1" max="1" width="38.5" style="1104" customWidth="1"/>
    <col min="2" max="2" width="19.5" style="1104" customWidth="1"/>
    <col min="3" max="3" width="16.875" style="1104" customWidth="1"/>
    <col min="4" max="4" width="20.5" style="1104" customWidth="1"/>
    <col min="5" max="5" width="21.5" style="1104" customWidth="1"/>
    <col min="6" max="7" width="12.5" style="1104" customWidth="1"/>
    <col min="8" max="8" width="20.5" style="1104" customWidth="1"/>
    <col min="9" max="9" width="21.25" style="1104" customWidth="1"/>
    <col min="10" max="16384" width="9.125" style="1104"/>
  </cols>
  <sheetData>
    <row r="1" spans="1:21">
      <c r="I1" s="529" t="s">
        <v>1351</v>
      </c>
    </row>
    <row r="2" spans="1:21">
      <c r="A2" s="1102" t="s">
        <v>1123</v>
      </c>
    </row>
    <row r="4" spans="1:21">
      <c r="A4" s="1103"/>
      <c r="B4" s="1103"/>
      <c r="C4" s="1103"/>
      <c r="D4" s="1103"/>
      <c r="E4" s="1103"/>
      <c r="F4" s="1103"/>
      <c r="G4" s="1103"/>
      <c r="H4" s="1103"/>
      <c r="I4" s="1103"/>
      <c r="J4" s="1103"/>
      <c r="K4" s="1103"/>
      <c r="L4" s="1103"/>
      <c r="M4" s="1103"/>
      <c r="N4" s="1103"/>
      <c r="O4" s="1103"/>
      <c r="P4" s="1103"/>
      <c r="Q4" s="1103"/>
      <c r="R4" s="1103"/>
      <c r="S4" s="1103"/>
      <c r="T4" s="1103"/>
      <c r="U4" s="1103"/>
    </row>
    <row r="5" spans="1:21" ht="66.75" customHeight="1">
      <c r="A5" s="1088" t="s">
        <v>265</v>
      </c>
      <c r="B5" s="1089" t="s">
        <v>1019</v>
      </c>
      <c r="C5" s="1089" t="s">
        <v>1020</v>
      </c>
      <c r="D5" s="1089" t="s">
        <v>1021</v>
      </c>
      <c r="E5" s="1089" t="s">
        <v>1022</v>
      </c>
      <c r="F5" s="370"/>
      <c r="G5" s="370"/>
      <c r="H5" s="370"/>
      <c r="I5" s="370"/>
      <c r="J5" s="1103"/>
      <c r="K5" s="1103"/>
      <c r="L5" s="1103"/>
      <c r="M5" s="1103"/>
      <c r="N5" s="1103"/>
      <c r="O5" s="1103"/>
      <c r="P5" s="1103"/>
      <c r="Q5" s="1103"/>
      <c r="R5" s="1103"/>
      <c r="S5" s="1103"/>
      <c r="T5" s="1103"/>
      <c r="U5" s="1103"/>
    </row>
    <row r="6" spans="1:21" ht="30">
      <c r="A6" s="1145" t="s">
        <v>51</v>
      </c>
      <c r="B6" s="1146">
        <f>I10</f>
        <v>24200</v>
      </c>
      <c r="C6" s="1146">
        <f>H10</f>
        <v>48400</v>
      </c>
      <c r="D6" s="1147">
        <f>H10</f>
        <v>48400</v>
      </c>
      <c r="E6" s="1146">
        <f>H10</f>
        <v>48400</v>
      </c>
      <c r="F6" s="1103"/>
      <c r="G6" s="1103"/>
      <c r="H6" s="1103"/>
      <c r="I6" s="1103"/>
      <c r="J6" s="1103"/>
      <c r="K6" s="1103"/>
      <c r="L6" s="1103"/>
      <c r="M6" s="1103"/>
      <c r="N6" s="1103"/>
      <c r="O6" s="1103"/>
      <c r="P6" s="1103"/>
      <c r="Q6" s="1103"/>
      <c r="R6" s="1103"/>
      <c r="S6" s="1103"/>
      <c r="T6" s="1103"/>
      <c r="U6" s="1103"/>
    </row>
    <row r="7" spans="1:21" ht="15.75">
      <c r="A7" s="1148"/>
      <c r="B7" s="1149"/>
      <c r="C7" s="1119"/>
      <c r="D7" s="1119"/>
      <c r="E7" s="1119"/>
      <c r="F7" s="1119"/>
      <c r="G7" s="1119"/>
      <c r="H7" s="1119"/>
      <c r="I7" s="1119"/>
      <c r="J7" s="1103"/>
      <c r="K7" s="1103"/>
      <c r="L7" s="1103"/>
      <c r="M7" s="1119"/>
      <c r="N7" s="1119"/>
      <c r="O7" s="1119"/>
      <c r="P7" s="1119"/>
      <c r="Q7" s="151"/>
      <c r="R7" s="1137"/>
      <c r="S7" s="151"/>
      <c r="T7" s="1103"/>
      <c r="U7" s="1103"/>
    </row>
    <row r="8" spans="1:21" ht="15.75">
      <c r="A8" s="1949" t="s">
        <v>274</v>
      </c>
      <c r="B8" s="1949" t="s">
        <v>275</v>
      </c>
      <c r="C8" s="1949" t="s">
        <v>316</v>
      </c>
      <c r="D8" s="1949" t="s">
        <v>279</v>
      </c>
      <c r="E8" s="1951" t="s">
        <v>428</v>
      </c>
      <c r="F8" s="1951"/>
      <c r="G8" s="1952"/>
      <c r="H8" s="1949" t="s">
        <v>1124</v>
      </c>
      <c r="I8" s="1949" t="s">
        <v>1125</v>
      </c>
      <c r="J8" s="1103"/>
      <c r="K8" s="1103"/>
      <c r="L8" s="1103"/>
      <c r="M8" s="1103"/>
      <c r="N8" s="1103"/>
      <c r="O8" s="1103"/>
      <c r="P8" s="1103"/>
      <c r="Q8" s="1103"/>
      <c r="R8" s="1103"/>
      <c r="S8" s="1103"/>
      <c r="T8" s="1103"/>
      <c r="U8" s="1103"/>
    </row>
    <row r="9" spans="1:21" ht="40.5" customHeight="1">
      <c r="A9" s="1950"/>
      <c r="B9" s="1950"/>
      <c r="C9" s="1950"/>
      <c r="D9" s="1950"/>
      <c r="E9" s="1150" t="s">
        <v>354</v>
      </c>
      <c r="F9" s="1150" t="s">
        <v>355</v>
      </c>
      <c r="G9" s="1150" t="s">
        <v>356</v>
      </c>
      <c r="H9" s="1950"/>
      <c r="I9" s="1950"/>
      <c r="J9" s="1103"/>
      <c r="K9" s="1103"/>
      <c r="L9" s="1103"/>
      <c r="M9" s="1103"/>
      <c r="N9" s="1103"/>
      <c r="O9" s="1103"/>
      <c r="P9" s="1103"/>
      <c r="Q9" s="1103"/>
      <c r="R9" s="1103"/>
      <c r="S9" s="1103"/>
      <c r="T9" s="1103"/>
      <c r="U9" s="1103"/>
    </row>
    <row r="10" spans="1:21" ht="63">
      <c r="A10" s="1151" t="s">
        <v>345</v>
      </c>
      <c r="B10" s="1152" t="s">
        <v>783</v>
      </c>
      <c r="C10" s="1153">
        <v>220</v>
      </c>
      <c r="D10" s="1154">
        <v>1</v>
      </c>
      <c r="E10" s="1154">
        <v>220</v>
      </c>
      <c r="F10" s="1154">
        <v>0</v>
      </c>
      <c r="G10" s="1154">
        <v>0</v>
      </c>
      <c r="H10" s="1155">
        <f>C10*E10</f>
        <v>48400</v>
      </c>
      <c r="I10" s="1155">
        <f>C10*(E10/2)</f>
        <v>24200</v>
      </c>
      <c r="J10" s="1103"/>
      <c r="K10" s="1103"/>
      <c r="L10" s="1103"/>
      <c r="M10" s="1103"/>
      <c r="N10" s="1103"/>
      <c r="O10" s="1103"/>
      <c r="P10" s="1103"/>
      <c r="Q10" s="1103"/>
      <c r="R10" s="1103"/>
      <c r="S10" s="1103"/>
      <c r="T10" s="1103"/>
      <c r="U10" s="1103"/>
    </row>
    <row r="11" spans="1:21" ht="15.75">
      <c r="A11" s="1148"/>
      <c r="B11" s="1148"/>
      <c r="C11" s="383"/>
      <c r="D11" s="383"/>
      <c r="E11" s="383"/>
      <c r="F11" s="383"/>
      <c r="G11" s="383"/>
      <c r="H11" s="383"/>
      <c r="I11" s="1103"/>
      <c r="J11" s="1103"/>
      <c r="K11" s="1103"/>
      <c r="L11" s="1103"/>
      <c r="M11" s="1103"/>
      <c r="N11" s="1103"/>
      <c r="O11" s="1103"/>
      <c r="P11" s="1103"/>
      <c r="Q11" s="1103"/>
      <c r="R11" s="1103"/>
      <c r="S11" s="1103"/>
      <c r="T11" s="1103"/>
      <c r="U11" s="1103"/>
    </row>
    <row r="12" spans="1:21">
      <c r="A12" s="1948" t="s">
        <v>1126</v>
      </c>
      <c r="B12" s="1948"/>
      <c r="C12" s="1948"/>
      <c r="D12" s="1948"/>
      <c r="E12" s="1103"/>
      <c r="F12" s="1103"/>
      <c r="G12" s="1103"/>
      <c r="H12" s="1103"/>
      <c r="I12" s="1103"/>
      <c r="J12" s="1103"/>
      <c r="K12" s="1103"/>
      <c r="L12" s="1103"/>
      <c r="M12" s="1103"/>
      <c r="N12" s="1103"/>
      <c r="O12" s="1103"/>
      <c r="P12" s="1103"/>
      <c r="Q12" s="1103"/>
      <c r="R12" s="1103"/>
      <c r="S12" s="1103"/>
      <c r="T12" s="1103"/>
      <c r="U12" s="1103"/>
    </row>
    <row r="13" spans="1:21">
      <c r="A13" s="1947" t="s">
        <v>1127</v>
      </c>
      <c r="B13" s="1948"/>
      <c r="C13" s="1948"/>
      <c r="D13" s="1948"/>
      <c r="E13" s="1157"/>
      <c r="F13" s="1157"/>
      <c r="G13" s="1157"/>
      <c r="H13" s="1157"/>
      <c r="I13" s="1103"/>
      <c r="J13" s="1103"/>
      <c r="K13" s="1103"/>
      <c r="L13" s="1103"/>
      <c r="M13" s="1103"/>
      <c r="N13" s="1103"/>
      <c r="O13" s="1103"/>
      <c r="P13" s="1103"/>
      <c r="Q13" s="1103"/>
      <c r="R13" s="1103"/>
      <c r="S13" s="1103"/>
      <c r="T13" s="1103"/>
      <c r="U13" s="1103"/>
    </row>
    <row r="14" spans="1:21">
      <c r="A14" s="1947" t="s">
        <v>1128</v>
      </c>
      <c r="B14" s="1948"/>
      <c r="C14" s="1948"/>
      <c r="D14" s="1948"/>
      <c r="E14" s="1103"/>
      <c r="F14" s="1103"/>
      <c r="G14" s="1103"/>
      <c r="H14" s="1103"/>
      <c r="I14" s="1103"/>
      <c r="J14" s="1103"/>
      <c r="K14" s="1103"/>
      <c r="L14" s="1103"/>
      <c r="M14" s="1103"/>
      <c r="N14" s="1103"/>
      <c r="O14" s="1103"/>
      <c r="P14" s="1103"/>
      <c r="Q14" s="1103"/>
      <c r="R14" s="1103"/>
      <c r="S14" s="1103"/>
      <c r="T14" s="1103"/>
      <c r="U14" s="1103"/>
    </row>
    <row r="15" spans="1:21">
      <c r="A15" s="1947" t="s">
        <v>1129</v>
      </c>
      <c r="B15" s="1948"/>
      <c r="C15" s="1948"/>
      <c r="D15" s="1948"/>
      <c r="E15" s="1103"/>
      <c r="F15" s="1103"/>
      <c r="G15" s="1103"/>
      <c r="H15" s="1103"/>
      <c r="I15" s="1103"/>
      <c r="J15" s="1103"/>
      <c r="K15" s="1103"/>
      <c r="L15" s="1103"/>
      <c r="M15" s="1103"/>
      <c r="N15" s="1103"/>
      <c r="O15" s="1103"/>
      <c r="P15" s="1103"/>
      <c r="Q15" s="1103"/>
      <c r="R15" s="1103"/>
      <c r="S15" s="1103"/>
      <c r="T15" s="1103"/>
      <c r="U15" s="1103"/>
    </row>
    <row r="16" spans="1:21">
      <c r="A16" s="1947" t="s">
        <v>1130</v>
      </c>
      <c r="B16" s="1948"/>
      <c r="C16" s="1948"/>
      <c r="D16" s="1948"/>
      <c r="E16" s="1103"/>
      <c r="F16" s="1103"/>
      <c r="G16" s="1103"/>
      <c r="H16" s="1103"/>
      <c r="I16" s="1103"/>
      <c r="J16" s="1103"/>
      <c r="K16" s="1103"/>
      <c r="L16" s="1103"/>
      <c r="M16" s="1103"/>
      <c r="N16" s="1103"/>
      <c r="O16" s="1103"/>
      <c r="P16" s="1103"/>
      <c r="Q16" s="1103"/>
      <c r="R16" s="1103"/>
      <c r="S16" s="1103"/>
      <c r="T16" s="1103"/>
      <c r="U16" s="1103"/>
    </row>
    <row r="17" spans="1:21" ht="12" customHeight="1">
      <c r="A17" s="1947" t="s">
        <v>1131</v>
      </c>
      <c r="B17" s="1948"/>
      <c r="C17" s="1948"/>
      <c r="D17" s="1948"/>
      <c r="E17" s="1103"/>
      <c r="F17" s="1103"/>
      <c r="G17" s="1103"/>
      <c r="H17" s="1103"/>
      <c r="I17" s="1103"/>
      <c r="J17" s="1103"/>
      <c r="K17" s="1103"/>
      <c r="L17" s="1103"/>
      <c r="M17" s="1103"/>
      <c r="N17" s="1103"/>
      <c r="O17" s="1103"/>
      <c r="P17" s="1103"/>
      <c r="Q17" s="1103"/>
      <c r="R17" s="1103"/>
      <c r="S17" s="1103"/>
      <c r="T17" s="1103"/>
      <c r="U17" s="1103"/>
    </row>
    <row r="18" spans="1:21" ht="12" customHeight="1">
      <c r="A18" s="1156"/>
      <c r="B18" s="1119"/>
      <c r="C18" s="1119"/>
      <c r="D18" s="1119"/>
      <c r="E18" s="1103"/>
      <c r="F18" s="1103"/>
      <c r="G18" s="1103"/>
      <c r="H18" s="1103"/>
      <c r="I18" s="1103"/>
      <c r="J18" s="1103"/>
      <c r="K18" s="1103"/>
      <c r="L18" s="1103"/>
      <c r="M18" s="1103"/>
      <c r="N18" s="1103"/>
      <c r="O18" s="1103"/>
      <c r="P18" s="1103"/>
      <c r="Q18" s="1103"/>
      <c r="R18" s="1103"/>
      <c r="S18" s="1103"/>
      <c r="T18" s="1103"/>
      <c r="U18" s="1103"/>
    </row>
    <row r="19" spans="1:21" ht="12" customHeight="1">
      <c r="A19" s="151" t="s">
        <v>1132</v>
      </c>
      <c r="B19" s="151"/>
      <c r="C19" s="151"/>
      <c r="D19" s="151"/>
      <c r="E19" s="1103"/>
      <c r="F19" s="1103"/>
      <c r="G19" s="1103"/>
      <c r="H19" s="1103"/>
      <c r="I19" s="1103"/>
      <c r="J19" s="1103"/>
      <c r="K19" s="1103"/>
      <c r="L19" s="1103"/>
      <c r="M19" s="1103"/>
      <c r="N19" s="1103"/>
      <c r="O19" s="1103"/>
      <c r="P19" s="1103"/>
      <c r="Q19" s="1103"/>
      <c r="R19" s="1103"/>
      <c r="S19" s="1103"/>
      <c r="T19" s="1103"/>
      <c r="U19" s="1103"/>
    </row>
    <row r="20" spans="1:21">
      <c r="A20" s="151"/>
      <c r="B20" s="151"/>
      <c r="C20" s="151"/>
      <c r="D20" s="151"/>
      <c r="E20" s="1103"/>
      <c r="F20" s="1103"/>
      <c r="G20" s="1103"/>
      <c r="H20" s="1103"/>
      <c r="I20" s="1103"/>
      <c r="J20" s="1103"/>
      <c r="K20" s="1103"/>
      <c r="L20" s="1103"/>
      <c r="M20" s="1103"/>
      <c r="N20" s="1103"/>
      <c r="O20" s="1103"/>
      <c r="P20" s="1103"/>
      <c r="Q20" s="1103"/>
      <c r="R20" s="1103"/>
      <c r="S20" s="1103"/>
      <c r="T20" s="1103"/>
      <c r="U20" s="1103"/>
    </row>
    <row r="21" spans="1:21">
      <c r="A21" s="151"/>
      <c r="B21" s="151"/>
      <c r="C21" s="151"/>
      <c r="D21" s="151"/>
      <c r="F21" s="1103"/>
      <c r="G21" s="1103"/>
      <c r="H21" s="1103"/>
      <c r="I21" s="1103"/>
      <c r="J21" s="1103"/>
      <c r="K21" s="1103"/>
      <c r="L21" s="1103"/>
      <c r="M21" s="1103"/>
      <c r="N21" s="1103"/>
      <c r="O21" s="1103"/>
      <c r="P21" s="1103"/>
      <c r="Q21" s="1103"/>
      <c r="R21" s="1103"/>
      <c r="S21" s="1103"/>
      <c r="T21" s="1103"/>
      <c r="U21" s="1103"/>
    </row>
    <row r="22" spans="1:21">
      <c r="A22" s="154" t="s">
        <v>1133</v>
      </c>
      <c r="F22" s="1103"/>
      <c r="G22" s="1103"/>
      <c r="H22" s="1103"/>
      <c r="I22" s="1103"/>
      <c r="J22" s="1103"/>
      <c r="K22" s="1103"/>
      <c r="L22" s="1103"/>
      <c r="M22" s="1103"/>
      <c r="N22" s="1103"/>
      <c r="O22" s="1103"/>
      <c r="P22" s="1103"/>
      <c r="Q22" s="1103"/>
      <c r="R22" s="1103"/>
      <c r="S22" s="1103"/>
      <c r="T22" s="1103"/>
      <c r="U22" s="1103"/>
    </row>
    <row r="23" spans="1:21">
      <c r="A23" s="154"/>
      <c r="F23" s="1103"/>
      <c r="G23" s="1103"/>
      <c r="H23" s="1103"/>
      <c r="I23" s="1103"/>
      <c r="J23" s="1103"/>
      <c r="K23" s="1103"/>
      <c r="L23" s="1103"/>
      <c r="M23" s="1103"/>
      <c r="N23" s="1103"/>
      <c r="O23" s="1103"/>
      <c r="P23" s="1103"/>
      <c r="Q23" s="1103"/>
      <c r="R23" s="1103"/>
      <c r="S23" s="1103"/>
      <c r="T23" s="1103"/>
      <c r="U23" s="1103"/>
    </row>
    <row r="24" spans="1:21">
      <c r="A24" s="154"/>
      <c r="B24" s="1103"/>
      <c r="C24" s="1103"/>
      <c r="D24" s="1103"/>
      <c r="E24" s="1103"/>
      <c r="F24" s="1103"/>
      <c r="G24" s="1103"/>
      <c r="H24" s="1103"/>
      <c r="I24" s="1103"/>
      <c r="J24" s="1103"/>
      <c r="K24" s="1103"/>
      <c r="L24" s="1103"/>
      <c r="M24" s="1103"/>
      <c r="N24" s="1103"/>
      <c r="O24" s="1103"/>
      <c r="P24" s="1103"/>
      <c r="Q24" s="1103"/>
      <c r="R24" s="1103"/>
      <c r="S24" s="1103"/>
      <c r="T24" s="1103"/>
      <c r="U24" s="1103"/>
    </row>
  </sheetData>
  <mergeCells count="13">
    <mergeCell ref="A17:D17"/>
    <mergeCell ref="I8:I9"/>
    <mergeCell ref="A12:D12"/>
    <mergeCell ref="A13:D13"/>
    <mergeCell ref="A14:D14"/>
    <mergeCell ref="A15:D15"/>
    <mergeCell ref="A16:D16"/>
    <mergeCell ref="A8:A9"/>
    <mergeCell ref="B8:B9"/>
    <mergeCell ref="C8:C9"/>
    <mergeCell ref="D8:D9"/>
    <mergeCell ref="E8:G8"/>
    <mergeCell ref="H8:H9"/>
  </mergeCells>
  <pageMargins left="0.7" right="0.7" top="0.75" bottom="0.75" header="0.3" footer="0.3"/>
  <pageSetup paperSize="9" scale="47" orientation="portrait" verticalDpi="4294967295"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E7"/>
  <sheetViews>
    <sheetView view="pageBreakPreview" zoomScale="60" zoomScaleNormal="100" workbookViewId="0">
      <selection activeCell="B1" sqref="B1"/>
    </sheetView>
  </sheetViews>
  <sheetFormatPr defaultColWidth="9.125" defaultRowHeight="12.75"/>
  <cols>
    <col min="1" max="1" width="56.5" style="431" customWidth="1"/>
    <col min="2" max="2" width="41.5" style="431" customWidth="1"/>
    <col min="3" max="16384" width="9.125" style="431"/>
  </cols>
  <sheetData>
    <row r="1" spans="1:5">
      <c r="B1" s="445" t="s">
        <v>1348</v>
      </c>
    </row>
    <row r="2" spans="1:5">
      <c r="B2" s="435"/>
    </row>
    <row r="3" spans="1:5" ht="77.25" customHeight="1">
      <c r="A3" s="1699" t="s">
        <v>877</v>
      </c>
      <c r="B3" s="1699"/>
      <c r="C3" s="436"/>
      <c r="D3" s="436"/>
      <c r="E3" s="436"/>
    </row>
    <row r="4" spans="1:5">
      <c r="A4" s="439"/>
      <c r="B4" s="439"/>
      <c r="C4" s="436"/>
      <c r="D4" s="436"/>
      <c r="E4" s="436"/>
    </row>
    <row r="5" spans="1:5">
      <c r="A5" s="433" t="s">
        <v>1</v>
      </c>
      <c r="B5" s="432" t="s">
        <v>869</v>
      </c>
      <c r="E5" s="437"/>
    </row>
    <row r="6" spans="1:5" ht="63.75">
      <c r="A6" s="438" t="s">
        <v>876</v>
      </c>
      <c r="B6" s="434">
        <v>48400</v>
      </c>
      <c r="E6" s="437"/>
    </row>
    <row r="7" spans="1:5" ht="52.5" customHeight="1">
      <c r="A7" s="1700" t="s">
        <v>911</v>
      </c>
      <c r="B7" s="1700"/>
    </row>
  </sheetData>
  <mergeCells count="2">
    <mergeCell ref="A3:B3"/>
    <mergeCell ref="A7:B7"/>
  </mergeCells>
  <pageMargins left="0.7" right="0.7" top="0.75" bottom="0.75" header="0.3" footer="0.3"/>
  <pageSetup paperSize="9" scale="8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B1:L27"/>
  <sheetViews>
    <sheetView view="pageBreakPreview" zoomScale="60" zoomScaleNormal="70" workbookViewId="0">
      <selection activeCell="J1" sqref="J1"/>
    </sheetView>
  </sheetViews>
  <sheetFormatPr defaultColWidth="9.25" defaultRowHeight="14.25"/>
  <cols>
    <col min="1" max="1" width="12.5" style="75" customWidth="1"/>
    <col min="2" max="2" width="36.75" style="75" customWidth="1"/>
    <col min="3" max="3" width="45.25" style="75" customWidth="1"/>
    <col min="4" max="4" width="20.5" style="75" customWidth="1"/>
    <col min="5" max="5" width="15.5" style="75" customWidth="1"/>
    <col min="6" max="6" width="18.25" style="75" bestFit="1" customWidth="1"/>
    <col min="7" max="7" width="31.5" style="75" bestFit="1" customWidth="1"/>
    <col min="8" max="8" width="13.5" style="75" customWidth="1"/>
    <col min="9" max="9" width="17.75" style="75" customWidth="1"/>
    <col min="10" max="10" width="18.5" style="75" customWidth="1"/>
    <col min="11" max="11" width="9.25" style="75"/>
    <col min="12" max="12" width="14.5" style="75" customWidth="1"/>
    <col min="13" max="13" width="11.25" style="75" customWidth="1"/>
    <col min="14" max="14" width="11.75" style="75" customWidth="1"/>
    <col min="15" max="15" width="13.75" style="75" customWidth="1"/>
    <col min="16" max="16" width="16.75" style="75" customWidth="1"/>
    <col min="17" max="17" width="10.25" style="75" customWidth="1"/>
    <col min="18" max="18" width="14.25" style="75" customWidth="1"/>
    <col min="19" max="19" width="13.75" style="75" customWidth="1"/>
    <col min="20" max="20" width="12" style="75" customWidth="1"/>
    <col min="21" max="21" width="23.5" style="75" customWidth="1"/>
    <col min="22" max="22" width="11.25" style="75" bestFit="1" customWidth="1"/>
    <col min="23" max="16384" width="9.25" style="75"/>
  </cols>
  <sheetData>
    <row r="1" spans="2:12">
      <c r="J1" s="730" t="s">
        <v>1349</v>
      </c>
    </row>
    <row r="2" spans="2:12">
      <c r="J2" s="730"/>
    </row>
    <row r="3" spans="2:12" ht="15" customHeight="1">
      <c r="B3" s="1953" t="s">
        <v>786</v>
      </c>
      <c r="C3" s="1953"/>
      <c r="D3" s="1953"/>
      <c r="E3" s="1953"/>
      <c r="F3" s="1953"/>
      <c r="G3" s="1953"/>
    </row>
    <row r="5" spans="2:12" ht="90">
      <c r="B5" s="15" t="s">
        <v>265</v>
      </c>
      <c r="C5" s="15" t="s">
        <v>267</v>
      </c>
      <c r="D5" s="15" t="s">
        <v>392</v>
      </c>
      <c r="E5" s="15" t="s">
        <v>376</v>
      </c>
    </row>
    <row r="6" spans="2:12" ht="30">
      <c r="B6" s="76" t="s">
        <v>52</v>
      </c>
      <c r="C6" s="670">
        <f>J16</f>
        <v>137269</v>
      </c>
      <c r="D6" s="731">
        <f>C6</f>
        <v>137269</v>
      </c>
      <c r="E6" s="670">
        <f>D6</f>
        <v>137269</v>
      </c>
      <c r="G6" s="412"/>
    </row>
    <row r="9" spans="2:12" ht="15.75" customHeight="1">
      <c r="B9" s="1825" t="s">
        <v>274</v>
      </c>
      <c r="C9" s="1825" t="s">
        <v>275</v>
      </c>
      <c r="D9" s="1826" t="s">
        <v>382</v>
      </c>
      <c r="E9" s="1826" t="s">
        <v>787</v>
      </c>
      <c r="F9" s="1826" t="s">
        <v>279</v>
      </c>
      <c r="G9" s="1830" t="s">
        <v>428</v>
      </c>
      <c r="H9" s="1831"/>
      <c r="I9" s="1832"/>
      <c r="J9" s="1822" t="s">
        <v>429</v>
      </c>
    </row>
    <row r="10" spans="2:12" ht="45.75" customHeight="1">
      <c r="B10" s="1825"/>
      <c r="C10" s="1825"/>
      <c r="D10" s="1827"/>
      <c r="E10" s="1827"/>
      <c r="F10" s="1827"/>
      <c r="G10" s="39" t="s">
        <v>354</v>
      </c>
      <c r="H10" s="39" t="s">
        <v>355</v>
      </c>
      <c r="I10" s="39" t="s">
        <v>356</v>
      </c>
      <c r="J10" s="1823"/>
    </row>
    <row r="11" spans="2:12" ht="78.75">
      <c r="B11" s="77" t="s">
        <v>788</v>
      </c>
      <c r="C11" s="40" t="s">
        <v>789</v>
      </c>
      <c r="D11" s="78">
        <v>29.380000000000003</v>
      </c>
      <c r="E11" s="79">
        <v>4</v>
      </c>
      <c r="F11" s="42">
        <v>1</v>
      </c>
      <c r="G11" s="80">
        <f>C22</f>
        <v>690</v>
      </c>
      <c r="H11" s="42"/>
      <c r="I11" s="42"/>
      <c r="J11" s="7">
        <f>ROUND((D11+E11)*F11*G11,0)</f>
        <v>23032</v>
      </c>
    </row>
    <row r="12" spans="2:12" ht="31.5">
      <c r="B12" s="77">
        <v>50717</v>
      </c>
      <c r="C12" s="40" t="s">
        <v>790</v>
      </c>
      <c r="D12" s="81">
        <v>12.510000000000002</v>
      </c>
      <c r="E12" s="79">
        <v>4</v>
      </c>
      <c r="F12" s="42">
        <v>1</v>
      </c>
      <c r="G12" s="80">
        <f>C22</f>
        <v>690</v>
      </c>
      <c r="H12" s="42"/>
      <c r="I12" s="42"/>
      <c r="J12" s="7">
        <f>ROUND((D12+E12)*F12*G12,0)</f>
        <v>11392</v>
      </c>
      <c r="L12" s="130"/>
    </row>
    <row r="13" spans="2:12" ht="15.75">
      <c r="B13" s="77" t="s">
        <v>791</v>
      </c>
      <c r="C13" s="40" t="s">
        <v>792</v>
      </c>
      <c r="D13" s="81">
        <v>12.510000000000002</v>
      </c>
      <c r="E13" s="79">
        <v>4</v>
      </c>
      <c r="F13" s="42">
        <v>1</v>
      </c>
      <c r="G13" s="80">
        <f>C22</f>
        <v>690</v>
      </c>
      <c r="H13" s="42"/>
      <c r="I13" s="42"/>
      <c r="J13" s="7">
        <f t="shared" ref="J13:J14" si="0">ROUND((D13+E13)*F13*G13,0)</f>
        <v>11392</v>
      </c>
    </row>
    <row r="14" spans="2:12" ht="47.25">
      <c r="B14" s="77">
        <v>55072</v>
      </c>
      <c r="C14" s="40" t="s">
        <v>793</v>
      </c>
      <c r="D14" s="82">
        <v>14.14</v>
      </c>
      <c r="E14" s="79">
        <v>0</v>
      </c>
      <c r="F14" s="42">
        <v>1</v>
      </c>
      <c r="G14" s="42">
        <f>C22</f>
        <v>690</v>
      </c>
      <c r="H14" s="80"/>
      <c r="I14" s="42"/>
      <c r="J14" s="7">
        <f t="shared" si="0"/>
        <v>9757</v>
      </c>
      <c r="L14" s="130"/>
    </row>
    <row r="15" spans="2:12" ht="42.75" customHeight="1">
      <c r="B15" s="83">
        <v>55103</v>
      </c>
      <c r="C15" s="40" t="s">
        <v>794</v>
      </c>
      <c r="D15" s="78">
        <v>11.84</v>
      </c>
      <c r="E15" s="79">
        <v>0</v>
      </c>
      <c r="F15" s="42">
        <v>10</v>
      </c>
      <c r="G15" s="42">
        <f>C22</f>
        <v>690</v>
      </c>
      <c r="H15" s="80"/>
      <c r="I15" s="42"/>
      <c r="J15" s="7">
        <f>ROUND((D15+E15)*F15*G15,0)</f>
        <v>81696</v>
      </c>
    </row>
    <row r="16" spans="2:12" ht="15">
      <c r="B16" s="75" t="s">
        <v>795</v>
      </c>
      <c r="J16" s="84">
        <f>SUM(J11:J15)</f>
        <v>137269</v>
      </c>
    </row>
    <row r="17" spans="2:10" ht="15">
      <c r="J17" s="85"/>
    </row>
    <row r="18" spans="2:10">
      <c r="B18" s="440" t="s">
        <v>875</v>
      </c>
    </row>
    <row r="19" spans="2:10">
      <c r="C19" s="86" t="s">
        <v>281</v>
      </c>
    </row>
    <row r="20" spans="2:10" ht="28.5">
      <c r="B20" s="87" t="s">
        <v>796</v>
      </c>
      <c r="C20" s="86">
        <v>90</v>
      </c>
    </row>
    <row r="21" spans="2:10" ht="42.75">
      <c r="B21" s="87" t="s">
        <v>797</v>
      </c>
      <c r="C21" s="88">
        <v>600</v>
      </c>
      <c r="G21" s="424"/>
    </row>
    <row r="22" spans="2:10">
      <c r="B22" s="89" t="s">
        <v>390</v>
      </c>
      <c r="C22" s="107">
        <f>SUM(C20:C21)</f>
        <v>690</v>
      </c>
    </row>
    <row r="25" spans="2:10">
      <c r="B25" s="142"/>
    </row>
    <row r="26" spans="2:10">
      <c r="B26" s="142"/>
    </row>
    <row r="27" spans="2:10">
      <c r="B27" s="142"/>
    </row>
  </sheetData>
  <mergeCells count="8">
    <mergeCell ref="B3:G3"/>
    <mergeCell ref="G9:I9"/>
    <mergeCell ref="J9:J10"/>
    <mergeCell ref="B9:B10"/>
    <mergeCell ref="C9:C10"/>
    <mergeCell ref="D9:D10"/>
    <mergeCell ref="E9:E10"/>
    <mergeCell ref="F9:F10"/>
  </mergeCells>
  <pageMargins left="0.7" right="0.7" top="0.75" bottom="0.75" header="0.3" footer="0.3"/>
  <pageSetup paperSize="9" scale="36" orientation="portrait" r:id="rId1"/>
  <ignoredErrors>
    <ignoredError sqref="B11:B13" numberStoredAsText="1"/>
  </ignoredError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K22"/>
  <sheetViews>
    <sheetView view="pageBreakPreview" zoomScale="60" zoomScaleNormal="100" workbookViewId="0">
      <selection activeCell="H1" sqref="H1"/>
    </sheetView>
  </sheetViews>
  <sheetFormatPr defaultColWidth="8.75" defaultRowHeight="12.75"/>
  <cols>
    <col min="1" max="1" width="29.5" style="332" customWidth="1"/>
    <col min="2" max="2" width="15.875" style="332" customWidth="1"/>
    <col min="3" max="3" width="15.125" style="332" customWidth="1"/>
    <col min="4" max="4" width="19.875" style="332" customWidth="1"/>
    <col min="5" max="5" width="8.75" style="332"/>
    <col min="6" max="7" width="12.5" style="332" customWidth="1"/>
    <col min="8" max="8" width="14" style="332" customWidth="1"/>
    <col min="9" max="10" width="8.75" style="332"/>
    <col min="11" max="11" width="14.5" style="332" customWidth="1"/>
    <col min="12" max="16384" width="8.75" style="332"/>
  </cols>
  <sheetData>
    <row r="1" spans="1:11">
      <c r="B1" s="142"/>
      <c r="C1" s="142"/>
      <c r="D1" s="142"/>
      <c r="H1" s="447" t="s">
        <v>1350</v>
      </c>
    </row>
    <row r="2" spans="1:11">
      <c r="B2" s="142"/>
      <c r="C2" s="142"/>
      <c r="D2" s="142"/>
      <c r="H2" s="447"/>
    </row>
    <row r="3" spans="1:11" ht="25.5" customHeight="1">
      <c r="B3" s="1954" t="s">
        <v>886</v>
      </c>
      <c r="C3" s="1954"/>
      <c r="D3" s="1954"/>
      <c r="E3" s="1954"/>
    </row>
    <row r="4" spans="1:11">
      <c r="A4" s="142"/>
      <c r="B4" s="142"/>
      <c r="C4" s="142"/>
      <c r="D4" s="142"/>
    </row>
    <row r="5" spans="1:11" ht="72.75" customHeight="1">
      <c r="A5" s="144" t="s">
        <v>265</v>
      </c>
      <c r="B5" s="145" t="s">
        <v>267</v>
      </c>
      <c r="C5" s="145" t="s">
        <v>392</v>
      </c>
      <c r="D5" s="146" t="s">
        <v>376</v>
      </c>
    </row>
    <row r="6" spans="1:11" ht="51" customHeight="1">
      <c r="A6" s="147" t="s">
        <v>27</v>
      </c>
      <c r="B6" s="687">
        <f>I13</f>
        <v>155068</v>
      </c>
      <c r="C6" s="687">
        <f>B6</f>
        <v>155068</v>
      </c>
      <c r="D6" s="688">
        <f>C6</f>
        <v>155068</v>
      </c>
    </row>
    <row r="7" spans="1:11" ht="44.25" customHeight="1" thickBot="1">
      <c r="A7" s="148" t="s">
        <v>53</v>
      </c>
      <c r="B7" s="692">
        <f>I14</f>
        <v>59144</v>
      </c>
      <c r="C7" s="692">
        <f>B7</f>
        <v>59144</v>
      </c>
      <c r="D7" s="693">
        <f>C7</f>
        <v>59144</v>
      </c>
    </row>
    <row r="8" spans="1:11" ht="13.5" thickBot="1">
      <c r="B8" s="695">
        <f>B6+B7</f>
        <v>214212</v>
      </c>
      <c r="C8" s="695">
        <f t="shared" ref="C8:D8" si="0">C6+C7</f>
        <v>214212</v>
      </c>
      <c r="D8" s="695">
        <f t="shared" si="0"/>
        <v>214212</v>
      </c>
    </row>
    <row r="9" spans="1:11">
      <c r="B9" s="694"/>
      <c r="C9" s="694"/>
      <c r="D9" s="694"/>
    </row>
    <row r="10" spans="1:11" ht="12.95" customHeight="1">
      <c r="A10" s="1955" t="s">
        <v>602</v>
      </c>
      <c r="B10" s="1956"/>
      <c r="C10" s="1956"/>
      <c r="D10" s="1956"/>
      <c r="E10" s="1956"/>
      <c r="F10" s="1956"/>
      <c r="G10" s="1956"/>
      <c r="H10" s="1956"/>
      <c r="I10" s="1957"/>
      <c r="K10" s="401"/>
    </row>
    <row r="11" spans="1:11" ht="33" customHeight="1">
      <c r="A11" s="1960" t="s">
        <v>603</v>
      </c>
      <c r="B11" s="1962" t="s">
        <v>604</v>
      </c>
      <c r="C11" s="1962" t="s">
        <v>605</v>
      </c>
      <c r="D11" s="1964" t="s">
        <v>606</v>
      </c>
      <c r="E11" s="1965"/>
      <c r="F11" s="1964" t="s">
        <v>607</v>
      </c>
      <c r="G11" s="1965"/>
      <c r="H11" s="1958" t="s">
        <v>498</v>
      </c>
      <c r="I11" s="1959"/>
    </row>
    <row r="12" spans="1:11" ht="25.5">
      <c r="A12" s="1961"/>
      <c r="B12" s="1963"/>
      <c r="C12" s="1963"/>
      <c r="D12" s="210" t="s">
        <v>499</v>
      </c>
      <c r="E12" s="210" t="s">
        <v>608</v>
      </c>
      <c r="F12" s="210" t="s">
        <v>499</v>
      </c>
      <c r="G12" s="210" t="s">
        <v>608</v>
      </c>
      <c r="H12" s="211" t="s">
        <v>499</v>
      </c>
      <c r="I12" s="212" t="s">
        <v>608</v>
      </c>
    </row>
    <row r="13" spans="1:11">
      <c r="A13" s="213" t="s">
        <v>609</v>
      </c>
      <c r="B13" s="214" t="s">
        <v>366</v>
      </c>
      <c r="C13" s="214" t="s">
        <v>610</v>
      </c>
      <c r="D13" s="215">
        <v>1336</v>
      </c>
      <c r="E13" s="215">
        <v>1369931</v>
      </c>
      <c r="F13" s="215">
        <v>1479</v>
      </c>
      <c r="G13" s="215">
        <v>1524999</v>
      </c>
      <c r="H13" s="215">
        <f t="shared" ref="H13:I14" si="1">F13-D13</f>
        <v>143</v>
      </c>
      <c r="I13" s="216">
        <f t="shared" si="1"/>
        <v>155068</v>
      </c>
    </row>
    <row r="14" spans="1:11">
      <c r="A14" s="217" t="s">
        <v>609</v>
      </c>
      <c r="B14" s="218" t="s">
        <v>365</v>
      </c>
      <c r="C14" s="218" t="s">
        <v>611</v>
      </c>
      <c r="D14" s="219">
        <v>31</v>
      </c>
      <c r="E14" s="219">
        <v>42202</v>
      </c>
      <c r="F14" s="219">
        <v>86</v>
      </c>
      <c r="G14" s="219">
        <v>101346</v>
      </c>
      <c r="H14" s="219">
        <f t="shared" si="1"/>
        <v>55</v>
      </c>
      <c r="I14" s="220">
        <f t="shared" si="1"/>
        <v>59144</v>
      </c>
    </row>
    <row r="15" spans="1:11">
      <c r="A15" s="179" t="s">
        <v>612</v>
      </c>
    </row>
    <row r="19" spans="1:3">
      <c r="A19" s="142"/>
      <c r="C19" s="368"/>
    </row>
    <row r="20" spans="1:3">
      <c r="A20" s="142"/>
    </row>
    <row r="21" spans="1:3">
      <c r="A21" s="142"/>
    </row>
    <row r="22" spans="1:3">
      <c r="A22" s="142"/>
    </row>
  </sheetData>
  <mergeCells count="8">
    <mergeCell ref="B3:E3"/>
    <mergeCell ref="A10:I10"/>
    <mergeCell ref="H11:I11"/>
    <mergeCell ref="A11:A12"/>
    <mergeCell ref="B11:B12"/>
    <mergeCell ref="C11:C12"/>
    <mergeCell ref="D11:E11"/>
    <mergeCell ref="F11:G11"/>
  </mergeCells>
  <pageMargins left="0.7" right="0.7" top="0.75" bottom="0.75" header="0.3" footer="0.3"/>
  <pageSetup paperSize="9" scale="63"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sheetPr>
  <dimension ref="A1:I13"/>
  <sheetViews>
    <sheetView view="pageBreakPreview" zoomScale="60" zoomScaleNormal="82" workbookViewId="0">
      <selection activeCell="H22" sqref="H22"/>
    </sheetView>
  </sheetViews>
  <sheetFormatPr defaultColWidth="8.875" defaultRowHeight="12.75"/>
  <cols>
    <col min="1" max="1" width="40.875" style="142" customWidth="1"/>
    <col min="2" max="4" width="15.5" style="142" customWidth="1"/>
    <col min="5" max="5" width="22" style="142" customWidth="1"/>
    <col min="6" max="8" width="15.5" style="142" customWidth="1"/>
    <col min="9" max="16384" width="8.875" style="142"/>
  </cols>
  <sheetData>
    <row r="1" spans="1:9">
      <c r="H1" s="1071" t="s">
        <v>936</v>
      </c>
    </row>
    <row r="2" spans="1:9" ht="16.5" customHeight="1">
      <c r="A2" s="1966" t="s">
        <v>1066</v>
      </c>
      <c r="B2" s="1966"/>
      <c r="C2" s="1966"/>
      <c r="D2" s="1966"/>
      <c r="E2" s="1966"/>
      <c r="F2" s="1966"/>
      <c r="G2" s="1966"/>
      <c r="H2" s="1966"/>
    </row>
    <row r="3" spans="1:9" ht="78.75" customHeight="1">
      <c r="A3" s="1004" t="s">
        <v>265</v>
      </c>
      <c r="B3" s="1004" t="s">
        <v>1019</v>
      </c>
      <c r="C3" s="1004" t="s">
        <v>1020</v>
      </c>
      <c r="D3" s="1004" t="s">
        <v>1021</v>
      </c>
      <c r="E3" s="1004" t="s">
        <v>1022</v>
      </c>
      <c r="F3" s="1072"/>
      <c r="G3" s="1072"/>
      <c r="H3" s="1072"/>
    </row>
    <row r="4" spans="1:9" ht="25.5">
      <c r="A4" s="1073" t="s">
        <v>1067</v>
      </c>
      <c r="B4" s="1074">
        <f>F9+F10</f>
        <v>1380313.52</v>
      </c>
      <c r="C4" s="1074">
        <f>G9+G10</f>
        <v>1380313.52</v>
      </c>
      <c r="D4" s="1074">
        <f>H9+H10</f>
        <v>1380313.9700000002</v>
      </c>
      <c r="E4" s="1075">
        <f>D4</f>
        <v>1380313.9700000002</v>
      </c>
      <c r="F4" s="154"/>
      <c r="G4" s="154"/>
      <c r="H4" s="154"/>
    </row>
    <row r="5" spans="1:9" ht="33" customHeight="1">
      <c r="A5" s="1967" t="s">
        <v>1068</v>
      </c>
      <c r="B5" s="1967"/>
      <c r="C5" s="1967"/>
      <c r="D5" s="1967"/>
      <c r="E5" s="1967"/>
      <c r="F5" s="1967"/>
      <c r="G5" s="1967"/>
      <c r="H5" s="1967"/>
    </row>
    <row r="6" spans="1:9" ht="18" customHeight="1">
      <c r="A6" s="1968" t="s">
        <v>798</v>
      </c>
      <c r="B6" s="1968"/>
      <c r="C6" s="1968"/>
      <c r="D6" s="1968"/>
      <c r="E6" s="1968"/>
      <c r="F6" s="1968"/>
      <c r="G6" s="1968"/>
      <c r="H6" s="1968"/>
    </row>
    <row r="7" spans="1:9" ht="24.75" customHeight="1">
      <c r="A7" s="1691" t="s">
        <v>1</v>
      </c>
      <c r="B7" s="1691" t="s">
        <v>1069</v>
      </c>
      <c r="C7" s="1969" t="s">
        <v>281</v>
      </c>
      <c r="D7" s="1969"/>
      <c r="E7" s="1970"/>
      <c r="F7" s="1969" t="s">
        <v>1070</v>
      </c>
      <c r="G7" s="1969"/>
      <c r="H7" s="1971"/>
    </row>
    <row r="8" spans="1:9" ht="15" customHeight="1">
      <c r="A8" s="1691"/>
      <c r="B8" s="1691"/>
      <c r="C8" s="1076" t="s">
        <v>844</v>
      </c>
      <c r="D8" s="1076" t="s">
        <v>13</v>
      </c>
      <c r="E8" s="1076" t="s">
        <v>14</v>
      </c>
      <c r="F8" s="1076" t="s">
        <v>12</v>
      </c>
      <c r="G8" s="1076" t="s">
        <v>13</v>
      </c>
      <c r="H8" s="1076" t="s">
        <v>14</v>
      </c>
    </row>
    <row r="9" spans="1:9" ht="25.5">
      <c r="A9" s="1077" t="s">
        <v>1071</v>
      </c>
      <c r="B9" s="1078">
        <v>746.97</v>
      </c>
      <c r="C9" s="1079">
        <v>1116</v>
      </c>
      <c r="D9" s="1079">
        <v>1116</v>
      </c>
      <c r="E9" s="1079">
        <v>1116</v>
      </c>
      <c r="F9" s="1080">
        <f>B9*C9</f>
        <v>833618.52</v>
      </c>
      <c r="G9" s="1080">
        <f>B9*D9</f>
        <v>833618.52</v>
      </c>
      <c r="H9" s="1080">
        <f>B9*E9</f>
        <v>833618.52</v>
      </c>
      <c r="I9" s="1071"/>
    </row>
    <row r="10" spans="1:9">
      <c r="A10" s="1077" t="s">
        <v>1072</v>
      </c>
      <c r="B10" s="1081">
        <v>111.23</v>
      </c>
      <c r="C10" s="1082">
        <v>4915</v>
      </c>
      <c r="D10" s="1082">
        <v>4915</v>
      </c>
      <c r="E10" s="1082">
        <v>4915</v>
      </c>
      <c r="F10" s="1083">
        <v>546695</v>
      </c>
      <c r="G10" s="1083">
        <v>546695</v>
      </c>
      <c r="H10" s="1083">
        <f>B10*E10</f>
        <v>546695.45000000007</v>
      </c>
      <c r="I10" s="1071"/>
    </row>
    <row r="11" spans="1:9">
      <c r="B11" s="1084" t="s">
        <v>1073</v>
      </c>
      <c r="C11" s="1085">
        <f t="shared" ref="C11:H11" si="0">SUM(C9:C10)</f>
        <v>6031</v>
      </c>
      <c r="D11" s="1085">
        <f t="shared" si="0"/>
        <v>6031</v>
      </c>
      <c r="E11" s="1085">
        <f t="shared" si="0"/>
        <v>6031</v>
      </c>
      <c r="F11" s="1085">
        <f t="shared" si="0"/>
        <v>1380313.52</v>
      </c>
      <c r="G11" s="1085">
        <f t="shared" si="0"/>
        <v>1380313.52</v>
      </c>
      <c r="H11" s="1085">
        <f t="shared" si="0"/>
        <v>1380313.9700000002</v>
      </c>
      <c r="I11" s="1071"/>
    </row>
    <row r="12" spans="1:9">
      <c r="B12" s="1071"/>
      <c r="C12" s="1071"/>
      <c r="D12" s="1071"/>
      <c r="E12" s="1071"/>
      <c r="F12" s="1071"/>
      <c r="G12" s="1071"/>
      <c r="H12" s="1071"/>
      <c r="I12" s="1071"/>
    </row>
    <row r="13" spans="1:9">
      <c r="F13" s="1086"/>
      <c r="G13" s="1086"/>
      <c r="H13" s="1086"/>
    </row>
  </sheetData>
  <mergeCells count="7">
    <mergeCell ref="A2:H2"/>
    <mergeCell ref="A5:H5"/>
    <mergeCell ref="A6:H6"/>
    <mergeCell ref="A7:A8"/>
    <mergeCell ref="B7:B8"/>
    <mergeCell ref="C7:E7"/>
    <mergeCell ref="F7:H7"/>
  </mergeCells>
  <pageMargins left="0.23622047244094491" right="0.23622047244094491" top="0.74803149606299213" bottom="0.74803149606299213" header="0.31496062992125984" footer="0.31496062992125984"/>
  <pageSetup scale="70" fitToHeight="0" orientation="landscape"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N25"/>
  <sheetViews>
    <sheetView topLeftCell="A3" zoomScale="90" zoomScaleNormal="90" workbookViewId="0">
      <selection activeCell="E5" sqref="E5"/>
    </sheetView>
  </sheetViews>
  <sheetFormatPr defaultColWidth="9.25" defaultRowHeight="14.25"/>
  <cols>
    <col min="1" max="1" width="8.5" style="75" customWidth="1"/>
    <col min="2" max="2" width="36.75" style="75" customWidth="1"/>
    <col min="3" max="3" width="31.5" style="75" customWidth="1"/>
    <col min="4" max="4" width="20.5" style="75" customWidth="1"/>
    <col min="5" max="5" width="15.5" style="75" customWidth="1"/>
    <col min="6" max="6" width="18.25" style="75" bestFit="1" customWidth="1"/>
    <col min="7" max="7" width="20" style="75" customWidth="1"/>
    <col min="8" max="8" width="13.5" style="75" customWidth="1"/>
    <col min="9" max="9" width="17.75" style="75" customWidth="1"/>
    <col min="10" max="10" width="18.5" style="75" customWidth="1"/>
    <col min="11" max="11" width="9.25" style="75"/>
    <col min="12" max="12" width="14.5" style="75" customWidth="1"/>
    <col min="13" max="13" width="11.25" style="75" customWidth="1"/>
    <col min="14" max="14" width="17.875" style="75" customWidth="1"/>
    <col min="15" max="15" width="13.75" style="75" customWidth="1"/>
    <col min="16" max="16" width="16.75" style="75" customWidth="1"/>
    <col min="17" max="18" width="14.25" style="75" customWidth="1"/>
    <col min="19" max="19" width="13.75" style="75" customWidth="1"/>
    <col min="20" max="20" width="12" style="75" customWidth="1"/>
    <col min="21" max="21" width="23.5" style="75" customWidth="1"/>
    <col min="22" max="22" width="11.25" style="75" bestFit="1" customWidth="1"/>
    <col min="23" max="16384" width="9.25" style="75"/>
  </cols>
  <sheetData>
    <row r="1" spans="1:14">
      <c r="A1" s="729"/>
      <c r="B1" s="729"/>
      <c r="C1" s="729"/>
      <c r="D1" s="729"/>
      <c r="E1" s="729"/>
      <c r="F1" s="729"/>
      <c r="G1" s="729"/>
      <c r="H1" s="729"/>
      <c r="I1" s="730" t="s">
        <v>937</v>
      </c>
    </row>
    <row r="2" spans="1:14" ht="15" customHeight="1">
      <c r="A2" s="729"/>
      <c r="B2" s="1953" t="s">
        <v>799</v>
      </c>
      <c r="C2" s="1953"/>
      <c r="D2" s="1953"/>
      <c r="E2" s="1953"/>
      <c r="F2" s="1953"/>
      <c r="G2" s="1953"/>
      <c r="H2" s="729"/>
      <c r="I2" s="729"/>
    </row>
    <row r="3" spans="1:14" ht="15" customHeight="1">
      <c r="A3" s="729"/>
      <c r="B3" s="1953"/>
      <c r="C3" s="1953"/>
      <c r="D3" s="1953"/>
      <c r="E3" s="1953"/>
      <c r="F3" s="1953"/>
      <c r="G3" s="1953"/>
      <c r="H3" s="729"/>
      <c r="I3" s="729"/>
    </row>
    <row r="4" spans="1:14">
      <c r="A4" s="729"/>
      <c r="B4" s="729"/>
      <c r="C4" s="729"/>
      <c r="D4" s="729"/>
      <c r="E4" s="729"/>
      <c r="F4" s="729"/>
      <c r="G4" s="729"/>
      <c r="H4" s="729"/>
      <c r="I4" s="729"/>
    </row>
    <row r="5" spans="1:14" ht="76.5">
      <c r="A5" s="729"/>
      <c r="B5" s="733" t="s">
        <v>265</v>
      </c>
      <c r="C5" s="733" t="s">
        <v>267</v>
      </c>
      <c r="D5" s="733" t="s">
        <v>392</v>
      </c>
      <c r="E5" s="733" t="s">
        <v>376</v>
      </c>
      <c r="F5" s="729"/>
      <c r="G5" s="729"/>
      <c r="H5" s="729"/>
      <c r="I5" s="729"/>
    </row>
    <row r="6" spans="1:14" ht="25.5">
      <c r="A6" s="729"/>
      <c r="B6" s="734" t="s">
        <v>53</v>
      </c>
      <c r="C6" s="679">
        <f>ROUND(I16/2,2)</f>
        <v>20976</v>
      </c>
      <c r="D6" s="679">
        <f>I16</f>
        <v>41952</v>
      </c>
      <c r="E6" s="679">
        <f>D6</f>
        <v>41952</v>
      </c>
      <c r="F6" s="729"/>
      <c r="G6" s="729"/>
      <c r="H6" s="729"/>
      <c r="I6" s="729"/>
    </row>
    <row r="7" spans="1:14">
      <c r="A7" s="729"/>
      <c r="B7" s="729"/>
      <c r="C7" s="729"/>
      <c r="D7" s="729"/>
      <c r="E7" s="729"/>
      <c r="F7" s="729"/>
      <c r="G7" s="729"/>
      <c r="H7" s="729"/>
      <c r="I7" s="729"/>
    </row>
    <row r="8" spans="1:14" ht="15.75" customHeight="1">
      <c r="A8" s="729"/>
      <c r="B8" s="1975" t="s">
        <v>274</v>
      </c>
      <c r="C8" s="1975" t="s">
        <v>275</v>
      </c>
      <c r="D8" s="1976" t="s">
        <v>382</v>
      </c>
      <c r="E8" s="1976" t="s">
        <v>725</v>
      </c>
      <c r="F8" s="1978" t="s">
        <v>428</v>
      </c>
      <c r="G8" s="1979"/>
      <c r="H8" s="1980"/>
      <c r="I8" s="1973" t="s">
        <v>429</v>
      </c>
    </row>
    <row r="9" spans="1:14" ht="30" customHeight="1">
      <c r="A9" s="729"/>
      <c r="B9" s="1975"/>
      <c r="C9" s="1975"/>
      <c r="D9" s="1977"/>
      <c r="E9" s="1977"/>
      <c r="F9" s="735" t="s">
        <v>354</v>
      </c>
      <c r="G9" s="735" t="s">
        <v>355</v>
      </c>
      <c r="H9" s="735" t="s">
        <v>356</v>
      </c>
      <c r="I9" s="1974"/>
    </row>
    <row r="10" spans="1:14">
      <c r="A10" s="729"/>
      <c r="B10" s="736" t="s">
        <v>800</v>
      </c>
      <c r="C10" s="737" t="s">
        <v>801</v>
      </c>
      <c r="D10" s="738">
        <v>1.38</v>
      </c>
      <c r="E10" s="739">
        <v>1.61</v>
      </c>
      <c r="F10" s="740"/>
      <c r="G10" s="741"/>
      <c r="H10" s="742">
        <f t="shared" ref="H10:H15" si="0">$C$21</f>
        <v>9600</v>
      </c>
      <c r="I10" s="743">
        <f>(E10-D10)*H10</f>
        <v>2208.0000000000018</v>
      </c>
      <c r="N10" s="391"/>
    </row>
    <row r="11" spans="1:14">
      <c r="A11" s="729"/>
      <c r="B11" s="736" t="s">
        <v>802</v>
      </c>
      <c r="C11" s="737" t="s">
        <v>803</v>
      </c>
      <c r="D11" s="744">
        <v>1.38</v>
      </c>
      <c r="E11" s="739">
        <v>1.61</v>
      </c>
      <c r="F11" s="740"/>
      <c r="G11" s="741"/>
      <c r="H11" s="742">
        <f t="shared" si="0"/>
        <v>9600</v>
      </c>
      <c r="I11" s="743">
        <f t="shared" ref="I11:I15" si="1">(E11-D11)*H11</f>
        <v>2208.0000000000018</v>
      </c>
      <c r="N11" s="392"/>
    </row>
    <row r="12" spans="1:14">
      <c r="A12" s="729"/>
      <c r="B12" s="736" t="s">
        <v>804</v>
      </c>
      <c r="C12" s="737" t="s">
        <v>805</v>
      </c>
      <c r="D12" s="745">
        <v>1.79</v>
      </c>
      <c r="E12" s="739">
        <v>2.3600000000000003</v>
      </c>
      <c r="F12" s="741"/>
      <c r="G12" s="740"/>
      <c r="H12" s="742">
        <f t="shared" si="0"/>
        <v>9600</v>
      </c>
      <c r="I12" s="743">
        <f t="shared" si="1"/>
        <v>5472.0000000000027</v>
      </c>
      <c r="N12" s="392"/>
    </row>
    <row r="13" spans="1:14">
      <c r="A13" s="729"/>
      <c r="B13" s="736" t="s">
        <v>806</v>
      </c>
      <c r="C13" s="737" t="s">
        <v>807</v>
      </c>
      <c r="D13" s="745">
        <v>14.85</v>
      </c>
      <c r="E13" s="739">
        <v>15.59</v>
      </c>
      <c r="F13" s="741"/>
      <c r="G13" s="740"/>
      <c r="H13" s="742">
        <f t="shared" si="0"/>
        <v>9600</v>
      </c>
      <c r="I13" s="743">
        <f>(E13-D13)*H13</f>
        <v>7104.0000000000018</v>
      </c>
      <c r="N13" s="392"/>
    </row>
    <row r="14" spans="1:14">
      <c r="A14" s="729"/>
      <c r="B14" s="746">
        <v>41081</v>
      </c>
      <c r="C14" s="737" t="s">
        <v>808</v>
      </c>
      <c r="D14" s="745">
        <v>3.68</v>
      </c>
      <c r="E14" s="739">
        <v>4.6099999999999994</v>
      </c>
      <c r="F14" s="741"/>
      <c r="G14" s="740"/>
      <c r="H14" s="742">
        <f t="shared" si="0"/>
        <v>9600</v>
      </c>
      <c r="I14" s="743">
        <f t="shared" si="1"/>
        <v>8927.9999999999927</v>
      </c>
      <c r="N14" s="392"/>
    </row>
    <row r="15" spans="1:14" ht="41.25" customHeight="1">
      <c r="A15" s="729"/>
      <c r="B15" s="746">
        <v>41085</v>
      </c>
      <c r="C15" s="737" t="s">
        <v>809</v>
      </c>
      <c r="D15" s="738">
        <v>14.65</v>
      </c>
      <c r="E15" s="739">
        <v>16.32</v>
      </c>
      <c r="F15" s="741"/>
      <c r="G15" s="740"/>
      <c r="H15" s="742">
        <f t="shared" si="0"/>
        <v>9600</v>
      </c>
      <c r="I15" s="743">
        <f t="shared" si="1"/>
        <v>16032</v>
      </c>
      <c r="N15" s="392"/>
    </row>
    <row r="16" spans="1:14">
      <c r="A16" s="729"/>
      <c r="B16" s="729"/>
      <c r="C16" s="729"/>
      <c r="D16" s="729"/>
      <c r="E16" s="729"/>
      <c r="F16" s="729"/>
      <c r="G16" s="729"/>
      <c r="H16" s="729"/>
      <c r="I16" s="747">
        <f>SUM(I10:I15)</f>
        <v>41952</v>
      </c>
      <c r="N16" s="392"/>
    </row>
    <row r="17" spans="1:9">
      <c r="A17" s="729"/>
      <c r="B17" s="729"/>
      <c r="C17" s="729"/>
      <c r="D17" s="729"/>
      <c r="E17" s="729"/>
      <c r="F17" s="729"/>
      <c r="G17" s="729"/>
      <c r="H17" s="729"/>
      <c r="I17" s="748"/>
    </row>
    <row r="18" spans="1:9" ht="27.75" customHeight="1">
      <c r="A18" s="729"/>
      <c r="B18" s="1972" t="s">
        <v>810</v>
      </c>
      <c r="C18" s="1972"/>
      <c r="D18" s="1972"/>
      <c r="E18" s="1972"/>
      <c r="F18" s="1972"/>
      <c r="G18" s="1972"/>
      <c r="H18" s="1972"/>
      <c r="I18" s="1972"/>
    </row>
    <row r="19" spans="1:9">
      <c r="A19" s="729"/>
      <c r="B19" s="729" t="s">
        <v>811</v>
      </c>
      <c r="C19" s="729"/>
      <c r="D19" s="729"/>
      <c r="E19" s="729"/>
      <c r="F19" s="729"/>
      <c r="G19" s="729"/>
      <c r="H19" s="729"/>
      <c r="I19" s="729"/>
    </row>
    <row r="20" spans="1:9">
      <c r="A20" s="729"/>
      <c r="B20" s="749" t="s">
        <v>812</v>
      </c>
      <c r="C20" s="750">
        <v>0.8</v>
      </c>
      <c r="D20" s="729"/>
      <c r="E20" s="729"/>
      <c r="F20" s="729"/>
      <c r="G20" s="729"/>
      <c r="H20" s="729"/>
      <c r="I20" s="729"/>
    </row>
    <row r="21" spans="1:9">
      <c r="A21" s="729"/>
      <c r="B21" s="751">
        <v>12000</v>
      </c>
      <c r="C21" s="752">
        <f>B21*C20</f>
        <v>9600</v>
      </c>
      <c r="D21" s="729"/>
      <c r="E21" s="729"/>
      <c r="F21" s="729"/>
      <c r="G21" s="729"/>
      <c r="H21" s="729"/>
      <c r="I21" s="729"/>
    </row>
    <row r="23" spans="1:9">
      <c r="B23" s="142"/>
    </row>
    <row r="24" spans="1:9">
      <c r="B24" s="142"/>
    </row>
    <row r="25" spans="1:9">
      <c r="B25" s="142"/>
    </row>
  </sheetData>
  <mergeCells count="8">
    <mergeCell ref="B18:I18"/>
    <mergeCell ref="B2:G3"/>
    <mergeCell ref="I8:I9"/>
    <mergeCell ref="B8:B9"/>
    <mergeCell ref="C8:C9"/>
    <mergeCell ref="D8:D9"/>
    <mergeCell ref="E8:E9"/>
    <mergeCell ref="F8:H8"/>
  </mergeCells>
  <pageMargins left="0.7" right="0.7" top="0.75" bottom="0.75" header="0.3" footer="0.3"/>
  <pageSetup paperSize="9" scale="48" orientation="portrait" r:id="rId1"/>
  <ignoredErrors>
    <ignoredError sqref="B10:B13" numberStoredAsText="1"/>
  </ignoredError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V28"/>
  <sheetViews>
    <sheetView view="pageBreakPreview" topLeftCell="B1" zoomScale="60" zoomScaleNormal="80" workbookViewId="0">
      <selection activeCell="K6" sqref="K6"/>
    </sheetView>
  </sheetViews>
  <sheetFormatPr defaultColWidth="9.25" defaultRowHeight="14.25"/>
  <cols>
    <col min="1" max="1" width="9.25" style="90"/>
    <col min="2" max="2" width="31.5" style="90" customWidth="1"/>
    <col min="3" max="3" width="27.25" style="90" customWidth="1"/>
    <col min="4" max="4" width="22.5" style="90" customWidth="1"/>
    <col min="5" max="5" width="26.5" style="90" customWidth="1"/>
    <col min="6" max="6" width="22.75" style="90" customWidth="1"/>
    <col min="7" max="7" width="16.5" style="90" customWidth="1"/>
    <col min="8" max="8" width="14" style="90" customWidth="1"/>
    <col min="9" max="9" width="15.75" style="90" customWidth="1"/>
    <col min="10" max="10" width="14.25" style="90" customWidth="1"/>
    <col min="11" max="11" width="28" style="90" customWidth="1"/>
    <col min="12" max="12" width="13.5" style="90" customWidth="1"/>
    <col min="13" max="13" width="12" style="90" customWidth="1"/>
    <col min="14" max="14" width="10.75" style="90" customWidth="1"/>
    <col min="15" max="15" width="12.25" style="90" customWidth="1"/>
    <col min="16" max="16" width="15.5" style="90" customWidth="1"/>
    <col min="17" max="17" width="24.5" style="90" customWidth="1"/>
    <col min="18" max="21" width="12.5" style="90" customWidth="1"/>
    <col min="22" max="22" width="13.25" style="90" customWidth="1"/>
    <col min="23" max="16384" width="9.25" style="90"/>
  </cols>
  <sheetData>
    <row r="1" spans="1:22">
      <c r="Q1" s="529" t="s">
        <v>938</v>
      </c>
    </row>
    <row r="3" spans="1:22" ht="15.75">
      <c r="C3" s="753" t="s">
        <v>813</v>
      </c>
      <c r="D3" s="44"/>
      <c r="E3" s="44"/>
      <c r="F3" s="44"/>
    </row>
    <row r="5" spans="1:22" ht="45">
      <c r="B5" s="15" t="s">
        <v>265</v>
      </c>
      <c r="C5" s="37" t="s">
        <v>267</v>
      </c>
      <c r="D5" s="37" t="s">
        <v>392</v>
      </c>
      <c r="E5" s="15" t="s">
        <v>376</v>
      </c>
      <c r="F5" s="91"/>
      <c r="G5" s="91"/>
      <c r="H5" s="91"/>
      <c r="I5" s="91"/>
    </row>
    <row r="6" spans="1:22" ht="30">
      <c r="B6" s="16" t="s">
        <v>53</v>
      </c>
      <c r="C6" s="92">
        <f>ROUND(I22,0)</f>
        <v>17284</v>
      </c>
      <c r="D6" s="92">
        <f>I22</f>
        <v>17284</v>
      </c>
      <c r="E6" s="17">
        <f>D6</f>
        <v>17284</v>
      </c>
    </row>
    <row r="7" spans="1:22" ht="8.25" customHeight="1">
      <c r="B7" s="73"/>
      <c r="C7" s="74"/>
      <c r="D7" s="74"/>
      <c r="E7" s="74"/>
    </row>
    <row r="8" spans="1:22" s="149" customFormat="1" ht="8.1" hidden="1" customHeight="1">
      <c r="B8" s="45"/>
      <c r="C8" s="45"/>
      <c r="D8" s="45"/>
      <c r="E8" s="45"/>
      <c r="F8" s="45"/>
      <c r="G8" s="45"/>
      <c r="H8" s="45"/>
      <c r="I8" s="45"/>
      <c r="J8" s="45"/>
      <c r="K8" s="45"/>
      <c r="L8" s="45"/>
      <c r="M8" s="45"/>
      <c r="N8" s="45"/>
      <c r="O8" s="45"/>
      <c r="P8" s="45"/>
      <c r="Q8" s="45"/>
      <c r="R8" s="47"/>
      <c r="S8" s="47"/>
      <c r="T8" s="47"/>
    </row>
    <row r="9" spans="1:22" s="149" customFormat="1" ht="17.25" customHeight="1">
      <c r="F9" s="45"/>
      <c r="G9" s="46" t="s">
        <v>303</v>
      </c>
      <c r="H9" s="46" t="s">
        <v>304</v>
      </c>
      <c r="I9" s="46" t="s">
        <v>305</v>
      </c>
      <c r="J9" s="46" t="s">
        <v>306</v>
      </c>
      <c r="K9" s="93"/>
      <c r="L9" s="45"/>
      <c r="M9" s="45"/>
      <c r="N9" s="45"/>
      <c r="O9" s="1926" t="s">
        <v>307</v>
      </c>
      <c r="P9" s="1926" t="s">
        <v>308</v>
      </c>
      <c r="Q9" s="1926" t="s">
        <v>309</v>
      </c>
      <c r="R9" s="45"/>
      <c r="S9" s="45"/>
      <c r="T9" s="45"/>
    </row>
    <row r="10" spans="1:22" s="149" customFormat="1" ht="18" customHeight="1">
      <c r="F10" s="47" t="s">
        <v>310</v>
      </c>
      <c r="G10" s="48">
        <v>2304</v>
      </c>
      <c r="H10" s="48">
        <v>1388</v>
      </c>
      <c r="I10" s="48">
        <v>925</v>
      </c>
      <c r="J10" s="46"/>
      <c r="K10" s="45"/>
      <c r="L10" s="45"/>
      <c r="M10" s="45"/>
      <c r="N10" s="45"/>
      <c r="O10" s="1927"/>
      <c r="P10" s="1927"/>
      <c r="Q10" s="1927"/>
      <c r="R10" s="45"/>
      <c r="S10" s="45"/>
      <c r="T10" s="45"/>
    </row>
    <row r="11" spans="1:22" s="149" customFormat="1" ht="15.75">
      <c r="F11" s="47" t="s">
        <v>311</v>
      </c>
      <c r="G11" s="50">
        <f>ROUND(G10/9600,4)</f>
        <v>0.24</v>
      </c>
      <c r="H11" s="50">
        <f>ROUND(H10/9600,4)</f>
        <v>0.14460000000000001</v>
      </c>
      <c r="I11" s="50">
        <f>ROUND(I10/9600,4)</f>
        <v>9.64E-2</v>
      </c>
      <c r="J11" s="46">
        <v>0.2359</v>
      </c>
      <c r="K11" s="45"/>
      <c r="L11" s="45"/>
      <c r="M11" s="45"/>
      <c r="N11" s="47" t="s">
        <v>312</v>
      </c>
      <c r="O11" s="46">
        <v>0.28570000000000001</v>
      </c>
      <c r="P11" s="46">
        <v>2.0199999999999999E-2</v>
      </c>
      <c r="Q11" s="46">
        <v>3.2199999999999999E-2</v>
      </c>
      <c r="R11" s="45"/>
      <c r="S11" s="45"/>
      <c r="T11" s="45"/>
    </row>
    <row r="12" spans="1:22" s="149" customFormat="1" ht="15">
      <c r="F12" s="45"/>
      <c r="G12" s="45"/>
      <c r="H12" s="45"/>
      <c r="I12" s="45"/>
      <c r="J12" s="45"/>
      <c r="K12" s="45"/>
      <c r="L12" s="45"/>
      <c r="M12" s="45"/>
      <c r="N12" s="45"/>
      <c r="O12" s="45"/>
      <c r="P12" s="45"/>
      <c r="Q12" s="45"/>
      <c r="R12" s="45"/>
      <c r="S12" s="45"/>
      <c r="T12" s="45"/>
    </row>
    <row r="13" spans="1:22" s="149" customFormat="1" ht="15" customHeight="1">
      <c r="B13" s="1921" t="s">
        <v>274</v>
      </c>
      <c r="C13" s="1921" t="s">
        <v>275</v>
      </c>
      <c r="D13" s="1921" t="s">
        <v>313</v>
      </c>
      <c r="E13" s="1921"/>
      <c r="F13" s="1921"/>
      <c r="G13" s="1921"/>
      <c r="H13" s="1921"/>
      <c r="I13" s="1921"/>
      <c r="J13" s="1921"/>
      <c r="K13" s="1921"/>
      <c r="L13" s="1921"/>
      <c r="M13" s="1921"/>
      <c r="N13" s="1921"/>
      <c r="O13" s="1921"/>
      <c r="P13" s="1921"/>
      <c r="Q13" s="1921"/>
      <c r="R13" s="1921" t="s">
        <v>314</v>
      </c>
      <c r="S13" s="1921" t="s">
        <v>315</v>
      </c>
      <c r="T13" s="1921" t="s">
        <v>316</v>
      </c>
    </row>
    <row r="14" spans="1:22" s="149" customFormat="1" ht="15" customHeight="1">
      <c r="B14" s="1921"/>
      <c r="C14" s="1921"/>
      <c r="D14" s="1921" t="s">
        <v>317</v>
      </c>
      <c r="E14" s="1921"/>
      <c r="F14" s="1921"/>
      <c r="G14" s="1922" t="s">
        <v>318</v>
      </c>
      <c r="H14" s="1923"/>
      <c r="I14" s="1924"/>
      <c r="J14" s="51" t="s">
        <v>319</v>
      </c>
      <c r="K14" s="1921" t="s">
        <v>320</v>
      </c>
      <c r="L14" s="1921"/>
      <c r="M14" s="1921"/>
      <c r="N14" s="1921" t="s">
        <v>321</v>
      </c>
      <c r="O14" s="1921" t="s">
        <v>322</v>
      </c>
      <c r="P14" s="1921" t="s">
        <v>323</v>
      </c>
      <c r="Q14" s="1921" t="s">
        <v>324</v>
      </c>
      <c r="R14" s="1921"/>
      <c r="S14" s="1921"/>
      <c r="T14" s="1921"/>
    </row>
    <row r="15" spans="1:22" ht="28.5" customHeight="1">
      <c r="A15" s="149"/>
      <c r="B15" s="1921"/>
      <c r="C15" s="1921"/>
      <c r="D15" s="51" t="s">
        <v>325</v>
      </c>
      <c r="E15" s="51" t="s">
        <v>326</v>
      </c>
      <c r="F15" s="51" t="s">
        <v>327</v>
      </c>
      <c r="G15" s="51" t="s">
        <v>325</v>
      </c>
      <c r="H15" s="51" t="s">
        <v>326</v>
      </c>
      <c r="I15" s="51" t="s">
        <v>328</v>
      </c>
      <c r="J15" s="51" t="s">
        <v>329</v>
      </c>
      <c r="K15" s="51" t="s">
        <v>330</v>
      </c>
      <c r="L15" s="52" t="s">
        <v>331</v>
      </c>
      <c r="M15" s="51" t="s">
        <v>332</v>
      </c>
      <c r="N15" s="1921"/>
      <c r="O15" s="1921"/>
      <c r="P15" s="1921"/>
      <c r="Q15" s="1921"/>
      <c r="R15" s="1921"/>
      <c r="S15" s="1921"/>
      <c r="T15" s="1921"/>
      <c r="U15" s="149"/>
      <c r="V15" s="149"/>
    </row>
    <row r="16" spans="1:22" ht="15">
      <c r="A16" s="149"/>
      <c r="B16" s="49">
        <v>1</v>
      </c>
      <c r="C16" s="49">
        <v>2</v>
      </c>
      <c r="D16" s="49">
        <v>3</v>
      </c>
      <c r="E16" s="49">
        <v>4</v>
      </c>
      <c r="F16" s="49">
        <v>5</v>
      </c>
      <c r="G16" s="49">
        <v>6</v>
      </c>
      <c r="H16" s="49">
        <v>7</v>
      </c>
      <c r="I16" s="49">
        <v>8</v>
      </c>
      <c r="J16" s="49">
        <v>9</v>
      </c>
      <c r="K16" s="49" t="s">
        <v>344</v>
      </c>
      <c r="L16" s="49">
        <v>11</v>
      </c>
      <c r="M16" s="49">
        <v>12</v>
      </c>
      <c r="N16" s="49">
        <v>13</v>
      </c>
      <c r="O16" s="49">
        <v>14</v>
      </c>
      <c r="P16" s="49">
        <v>15</v>
      </c>
      <c r="Q16" s="49">
        <v>16</v>
      </c>
      <c r="R16" s="49">
        <v>17</v>
      </c>
      <c r="S16" s="49">
        <v>18</v>
      </c>
      <c r="T16" s="49">
        <v>19</v>
      </c>
      <c r="U16" s="149"/>
      <c r="V16" s="149"/>
    </row>
    <row r="17" spans="1:22" ht="74.099999999999994" customHeight="1">
      <c r="A17" s="149"/>
      <c r="B17" s="11" t="s">
        <v>345</v>
      </c>
      <c r="C17" s="54" t="s">
        <v>814</v>
      </c>
      <c r="D17" s="55">
        <v>0</v>
      </c>
      <c r="E17" s="55">
        <v>0</v>
      </c>
      <c r="F17" s="55">
        <v>0</v>
      </c>
      <c r="G17" s="56">
        <f>ROUND((D17*G11),2)</f>
        <v>0</v>
      </c>
      <c r="H17" s="56">
        <f>ROUND((E17*H11),2)</f>
        <v>0</v>
      </c>
      <c r="I17" s="56">
        <f>ROUND((F17*I11),2)</f>
        <v>0</v>
      </c>
      <c r="J17" s="56">
        <f>ROUND(((G17+H17+I17)*J11),2)</f>
        <v>0</v>
      </c>
      <c r="K17" s="57">
        <f>L17+M17</f>
        <v>213.38</v>
      </c>
      <c r="L17" s="57">
        <f>[22]Ārstn.līdz.!$G$10</f>
        <v>213.38</v>
      </c>
      <c r="M17" s="57">
        <f>[22]Ārstn.līdz.!$G$6</f>
        <v>0</v>
      </c>
      <c r="N17" s="58">
        <v>0</v>
      </c>
      <c r="O17" s="56">
        <f>ROUND((G17+H17+I17)*O11,2)</f>
        <v>0</v>
      </c>
      <c r="P17" s="56">
        <f>ROUND((G17+H17+I17)*P11,2)</f>
        <v>0</v>
      </c>
      <c r="Q17" s="56">
        <f>ROUND((G17+H17+I17)*Q11,2)</f>
        <v>0</v>
      </c>
      <c r="R17" s="59">
        <f>ROUND((G17+H17+I17+J17+K17+N17+O17+P17+Q17),2)</f>
        <v>213.38</v>
      </c>
      <c r="S17" s="60">
        <v>0</v>
      </c>
      <c r="T17" s="59">
        <f>R17-S17</f>
        <v>213.38</v>
      </c>
      <c r="U17" s="149"/>
      <c r="V17" s="149"/>
    </row>
    <row r="18" spans="1:22" ht="15.75" customHeight="1">
      <c r="B18" s="73"/>
      <c r="C18" s="74"/>
      <c r="D18" s="74"/>
      <c r="E18" s="74"/>
      <c r="F18" s="149"/>
      <c r="G18" s="149"/>
      <c r="H18" s="149"/>
      <c r="I18" s="149"/>
      <c r="J18" s="149"/>
      <c r="K18" s="149"/>
      <c r="L18" s="149"/>
      <c r="M18" s="149"/>
      <c r="N18" s="149"/>
      <c r="O18" s="149"/>
      <c r="P18" s="149"/>
      <c r="Q18" s="149"/>
      <c r="R18" s="149"/>
      <c r="S18" s="149"/>
      <c r="T18" s="149"/>
    </row>
    <row r="19" spans="1:22" ht="15" customHeight="1">
      <c r="B19" s="108"/>
      <c r="C19" s="109"/>
      <c r="D19" s="110"/>
      <c r="E19" s="110"/>
      <c r="F19" s="111"/>
      <c r="G19" s="110"/>
      <c r="H19" s="112"/>
      <c r="I19" s="110"/>
      <c r="J19" s="111"/>
      <c r="K19" s="111"/>
      <c r="L19" s="113"/>
      <c r="M19" s="110"/>
      <c r="N19" s="110"/>
      <c r="O19" s="114"/>
      <c r="P19" s="149"/>
      <c r="Q19" s="149"/>
      <c r="R19" s="149"/>
      <c r="S19" s="149"/>
      <c r="T19" s="149"/>
    </row>
    <row r="20" spans="1:22" ht="15" customHeight="1">
      <c r="B20" s="1826" t="s">
        <v>274</v>
      </c>
      <c r="C20" s="1826" t="s">
        <v>275</v>
      </c>
      <c r="D20" s="1826" t="s">
        <v>382</v>
      </c>
      <c r="E20" s="1826" t="s">
        <v>279</v>
      </c>
      <c r="F20" s="1830" t="s">
        <v>428</v>
      </c>
      <c r="G20" s="1831"/>
      <c r="H20" s="1832"/>
      <c r="I20" s="1822" t="s">
        <v>429</v>
      </c>
      <c r="J20" s="149"/>
      <c r="K20" s="149"/>
      <c r="L20" s="149"/>
      <c r="M20" s="149"/>
      <c r="N20" s="149"/>
      <c r="O20" s="149"/>
      <c r="P20" s="149"/>
      <c r="Q20" s="149"/>
      <c r="R20" s="149"/>
      <c r="S20" s="149"/>
      <c r="T20" s="149"/>
    </row>
    <row r="21" spans="1:22" ht="37.5" customHeight="1">
      <c r="B21" s="1981"/>
      <c r="C21" s="1981"/>
      <c r="D21" s="1827"/>
      <c r="E21" s="1827"/>
      <c r="F21" s="39" t="s">
        <v>354</v>
      </c>
      <c r="G21" s="39" t="s">
        <v>355</v>
      </c>
      <c r="H21" s="39" t="s">
        <v>356</v>
      </c>
      <c r="I21" s="1823"/>
      <c r="J21" s="149"/>
      <c r="K21" s="149"/>
      <c r="L21" s="149"/>
      <c r="M21" s="149"/>
      <c r="N21" s="149"/>
      <c r="O21" s="149"/>
      <c r="P21" s="149"/>
      <c r="Q21" s="149"/>
      <c r="R21" s="149"/>
      <c r="S21" s="149"/>
      <c r="T21" s="149"/>
    </row>
    <row r="22" spans="1:22" ht="78.75" customHeight="1">
      <c r="B22" s="115" t="s">
        <v>345</v>
      </c>
      <c r="C22" s="116" t="s">
        <v>814</v>
      </c>
      <c r="D22" s="41">
        <v>213.38</v>
      </c>
      <c r="E22" s="42">
        <v>1</v>
      </c>
      <c r="F22" s="42">
        <v>0</v>
      </c>
      <c r="G22" s="42">
        <v>0</v>
      </c>
      <c r="H22" s="42">
        <v>81</v>
      </c>
      <c r="I22" s="7">
        <f>ROUND(D22*E22*H22,0)</f>
        <v>17284</v>
      </c>
      <c r="J22" s="149"/>
      <c r="K22" s="149"/>
      <c r="L22" s="149"/>
      <c r="M22" s="149"/>
      <c r="N22" s="149"/>
      <c r="O22" s="149"/>
      <c r="P22" s="149"/>
      <c r="Q22" s="149"/>
      <c r="R22" s="149"/>
      <c r="S22" s="149"/>
      <c r="T22" s="149"/>
    </row>
    <row r="24" spans="1:22">
      <c r="B24" s="545" t="s">
        <v>815</v>
      </c>
    </row>
    <row r="26" spans="1:22">
      <c r="B26" s="142"/>
    </row>
    <row r="27" spans="1:22">
      <c r="B27" s="142"/>
    </row>
    <row r="28" spans="1:22">
      <c r="B28" s="142"/>
    </row>
  </sheetData>
  <mergeCells count="23">
    <mergeCell ref="R13:R15"/>
    <mergeCell ref="S13:S15"/>
    <mergeCell ref="T13:T15"/>
    <mergeCell ref="D14:F14"/>
    <mergeCell ref="G14:I14"/>
    <mergeCell ref="K14:M14"/>
    <mergeCell ref="N14:N15"/>
    <mergeCell ref="O14:O15"/>
    <mergeCell ref="P14:P15"/>
    <mergeCell ref="Q14:Q15"/>
    <mergeCell ref="O9:O10"/>
    <mergeCell ref="P9:P10"/>
    <mergeCell ref="Q9:Q10"/>
    <mergeCell ref="B13:B15"/>
    <mergeCell ref="C13:C15"/>
    <mergeCell ref="D13:M13"/>
    <mergeCell ref="N13:Q13"/>
    <mergeCell ref="I20:I21"/>
    <mergeCell ref="B20:B21"/>
    <mergeCell ref="C20:C21"/>
    <mergeCell ref="D20:D21"/>
    <mergeCell ref="E20:E21"/>
    <mergeCell ref="F20:H20"/>
  </mergeCells>
  <pageMargins left="0.7" right="0.7" top="0.75" bottom="0.75" header="0.3" footer="0.3"/>
  <pageSetup paperSize="9" scale="23"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s" ma:contentTypeID="0x0101005E665B472242AC45A05C1CB9DDA456F3" ma:contentTypeVersion="4" ma:contentTypeDescription="Izveidot jaunu dokumentu." ma:contentTypeScope="" ma:versionID="40621b62e57ecab2243cc5d5eb2ebb10">
  <xsd:schema xmlns:xsd="http://www.w3.org/2001/XMLSchema" xmlns:xs="http://www.w3.org/2001/XMLSchema" xmlns:p="http://schemas.microsoft.com/office/2006/metadata/properties" xmlns:ns2="3950c271-c745-4a78-b6e6-c593129636dc" targetNamespace="http://schemas.microsoft.com/office/2006/metadata/properties" ma:root="true" ma:fieldsID="8b165c91650d2f4e4296200622d5bd51" ns2:_="">
    <xsd:import namespace="3950c271-c745-4a78-b6e6-c593129636dc"/>
    <xsd:element name="properties">
      <xsd:complexType>
        <xsd:sequence>
          <xsd:element name="documentManagement">
            <xsd:complexType>
              <xsd:all>
                <xsd:element ref="ns2:Lietot_x0101_ji" minOccurs="0"/>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950c271-c745-4a78-b6e6-c593129636dc" elementFormDefault="qualified">
    <xsd:import namespace="http://schemas.microsoft.com/office/2006/documentManagement/types"/>
    <xsd:import namespace="http://schemas.microsoft.com/office/infopath/2007/PartnerControls"/>
    <xsd:element name="Lietot_x0101_ji" ma:index="8" nillable="true" ma:displayName="Termiņš iesniegšanai" ma:format="Dropdown" ma:list="UserInfo" ma:SharePointGroup="0" ma:internalName="Lietot_x0101_ji">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Satura tips"/>
        <xsd:element ref="dc:title" minOccurs="0" maxOccurs="1" ma:index="4" ma:displayName="Virsrakst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ietot_x0101_ji xmlns="3950c271-c745-4a78-b6e6-c593129636dc">
      <UserInfo>
        <DisplayName/>
        <AccountId xsi:nil="true"/>
        <AccountType/>
      </UserInfo>
    </Lietot_x0101_ji>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BBEB7A8-5C4A-40AA-8B04-3A04811D3C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950c271-c745-4a78-b6e6-c593129636d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752880D-286F-40BE-9086-8AF2F222BAD9}">
  <ds:schemaRefs>
    <ds:schemaRef ds:uri="http://schemas.microsoft.com/office/2006/metadata/properties"/>
    <ds:schemaRef ds:uri="http://schemas.microsoft.com/office/infopath/2007/PartnerControls"/>
    <ds:schemaRef ds:uri="3950c271-c745-4a78-b6e6-c593129636dc"/>
  </ds:schemaRefs>
</ds:datastoreItem>
</file>

<file path=customXml/itemProps3.xml><?xml version="1.0" encoding="utf-8"?>
<ds:datastoreItem xmlns:ds="http://schemas.openxmlformats.org/officeDocument/2006/customXml" ds:itemID="{12667995-3A15-4456-8123-171B6E77F01C}">
  <ds:schemaRefs>
    <ds:schemaRef ds:uri="http://schemas.microsoft.com/sharepoint/v3/contenttype/forms"/>
  </ds:schemaRefs>
</ds:datastoreItem>
</file>

<file path=docMetadata/LabelInfo.xml><?xml version="1.0" encoding="utf-8"?>
<clbl:labelList xmlns:clbl="http://schemas.microsoft.com/office/2020/mipLabelMetadata">
  <clbl:label id="{171abc8c-0b18-4336-97d7-51d65f5c7f99}" enabled="1" method="Standard" siteId="{dbc9012d-628b-43d4-b190-8a730f7e1e96}"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46</vt:i4>
      </vt:variant>
      <vt:variant>
        <vt:lpstr>Named Ranges</vt:lpstr>
      </vt:variant>
      <vt:variant>
        <vt:i4>7</vt:i4>
      </vt:variant>
    </vt:vector>
  </HeadingPairs>
  <TitlesOfParts>
    <vt:vector size="53" baseType="lpstr">
      <vt:lpstr>KOPSAVILKUMS</vt:lpstr>
      <vt:lpstr>1.1.1.</vt:lpstr>
      <vt:lpstr>1.1.3.</vt:lpstr>
      <vt:lpstr>1.2.1.2.</vt:lpstr>
      <vt:lpstr>1.2.4.</vt:lpstr>
      <vt:lpstr>1.4.1.</vt:lpstr>
      <vt:lpstr>1.4.2.</vt:lpstr>
      <vt:lpstr>1.4.3.</vt:lpstr>
      <vt:lpstr>1.4.4.</vt:lpstr>
      <vt:lpstr>2.1.1.</vt:lpstr>
      <vt:lpstr>2.1.4.</vt:lpstr>
      <vt:lpstr>3.1.1.1.</vt:lpstr>
      <vt:lpstr>3.1.1.2.</vt:lpstr>
      <vt:lpstr>3.1.1.3.</vt:lpstr>
      <vt:lpstr>3.1.1.4.</vt:lpstr>
      <vt:lpstr>3.1.1.5.</vt:lpstr>
      <vt:lpstr>3.1.1.6.</vt:lpstr>
      <vt:lpstr>3.1.1.7.</vt:lpstr>
      <vt:lpstr>3.1.1.8.</vt:lpstr>
      <vt:lpstr>3.1.1.9.</vt:lpstr>
      <vt:lpstr>3.1.1.10.</vt:lpstr>
      <vt:lpstr>3.1.1.11.</vt:lpstr>
      <vt:lpstr>3.1.2.</vt:lpstr>
      <vt:lpstr>3.1.2.1.</vt:lpstr>
      <vt:lpstr>3.1.4.1.</vt:lpstr>
      <vt:lpstr>3.1.3.</vt:lpstr>
      <vt:lpstr>3.1.4.2.</vt:lpstr>
      <vt:lpstr>3.1.4.4.1.</vt:lpstr>
      <vt:lpstr>3.1.4.4.2</vt:lpstr>
      <vt:lpstr>3.1.5.</vt:lpstr>
      <vt:lpstr>3.2.2.</vt:lpstr>
      <vt:lpstr>3.2.4.</vt:lpstr>
      <vt:lpstr>3.3.1.1.</vt:lpstr>
      <vt:lpstr>3.3.1.2.</vt:lpstr>
      <vt:lpstr>3.3.1.3.</vt:lpstr>
      <vt:lpstr>3.3.1.4.</vt:lpstr>
      <vt:lpstr>3.3.4.</vt:lpstr>
      <vt:lpstr>4.1.2.1.</vt:lpstr>
      <vt:lpstr>4.1.2.3.</vt:lpstr>
      <vt:lpstr>4.1.2.5.</vt:lpstr>
      <vt:lpstr>4.1.2.6.</vt:lpstr>
      <vt:lpstr>4.1.2.6.1</vt:lpstr>
      <vt:lpstr>4.1.2.7.</vt:lpstr>
      <vt:lpstr>4.1.4.</vt:lpstr>
      <vt:lpstr>4.1.6.</vt:lpstr>
      <vt:lpstr>4.2.2.</vt:lpstr>
      <vt:lpstr>KOPSAVILKUMS!_ftn1</vt:lpstr>
      <vt:lpstr>KOPSAVILKUMS!_ftnref1</vt:lpstr>
      <vt:lpstr>'1.4.4.'!Print_Area</vt:lpstr>
      <vt:lpstr>'3.1.1.7.'!Print_Area</vt:lpstr>
      <vt:lpstr>'3.3.1.1.'!Print_Area</vt:lpstr>
      <vt:lpstr>'3.3.1.3.'!Print_Area</vt:lpstr>
      <vt:lpstr>KOPSAVILKUMS!Print_Area</vt:lpstr>
    </vt:vector>
  </TitlesOfParts>
  <Manager/>
  <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Ivita Šņore</dc:creator>
  <cp:keywords/>
  <dc:description/>
  <cp:lastModifiedBy>Uldis Ervalds</cp:lastModifiedBy>
  <cp:revision/>
  <cp:lastPrinted>2025-10-14T07:47:16Z</cp:lastPrinted>
  <dcterms:created xsi:type="dcterms:W3CDTF">2025-01-14T11:32:10Z</dcterms:created>
  <dcterms:modified xsi:type="dcterms:W3CDTF">2025-11-25T16:38:54Z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0x0101005E665B472242AC45A05C1CB9DDA456F3</vt:lpwstr>
  </property>
</Properties>
</file>